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עבודה הלוי דוויק\בעבודה\שראל\תרבות - מוזיאונים\"/>
    </mc:Choice>
  </mc:AlternateContent>
  <bookViews>
    <workbookView xWindow="0" yWindow="0" windowWidth="23040" windowHeight="9132" tabRatio="577" activeTab="5"/>
  </bookViews>
  <sheets>
    <sheet name="תנאי-סף" sheetId="1" r:id="rId1"/>
    <sheet name="איכות" sheetId="8" r:id="rId2"/>
    <sheet name="המלצות" sheetId="13" r:id="rId3"/>
    <sheet name="ריאיון" sheetId="11" r:id="rId4"/>
    <sheet name="מחיר" sheetId="6" r:id="rId5"/>
    <sheet name="סיכום" sheetId="12" r:id="rId6"/>
  </sheets>
  <definedNames>
    <definedName name="_Ref173487267" localSheetId="0">'תנאי-סף'!#REF!</definedName>
    <definedName name="_Ref179538436" localSheetId="0">'תנאי-סף'!#REF!</definedName>
    <definedName name="_Ref263083897" localSheetId="0">'תנאי-סף'!$B$9</definedName>
    <definedName name="_Ref274737718" localSheetId="0">'תנאי-סף'!$B$10</definedName>
    <definedName name="_Ref274737979" localSheetId="0">'תנאי-סף'!#REF!</definedName>
    <definedName name="_Ref295727242" localSheetId="0">'תנאי-סף'!$B$11</definedName>
    <definedName name="_Ref296892065" localSheetId="0">'תנאי-סף'!$B$12</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'תנאי-סף'!$B$10</definedName>
    <definedName name="_Ref304980088" localSheetId="0">'תנאי-סף'!#REF!</definedName>
    <definedName name="_Ref306772740" localSheetId="0">'תנאי-סף'!#REF!</definedName>
    <definedName name="_Ref316295880" localSheetId="0">'תנאי-סף'!$B$21</definedName>
    <definedName name="_Ref316372399" localSheetId="0">'תנאי-סף'!#REF!</definedName>
    <definedName name="_Ref329872137" localSheetId="0">'תנאי-סף'!#REF!</definedName>
    <definedName name="_Ref373241086" localSheetId="0">'תנאי-סף'!#REF!</definedName>
    <definedName name="_Ref374524676" localSheetId="0">'תנאי-סף'!$B$9</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_xlnm.Print_Area" localSheetId="1">איכות!$A$1:$I$14</definedName>
    <definedName name="_xlnm.Print_Area" localSheetId="2">המלצות!$A$1:$T$9</definedName>
    <definedName name="_xlnm.Print_Area" localSheetId="4">מחיר!$A$1:$D$4</definedName>
    <definedName name="_xlnm.Print_Area" localSheetId="5">סיכום!$A$1:$E$7</definedName>
    <definedName name="_xlnm.Print_Area" localSheetId="3">ריאיון!$A$1:$H$9</definedName>
    <definedName name="_xlnm.Print_Area" localSheetId="0">'תנאי-סף'!$A$1:$F$35</definedName>
  </definedNames>
  <calcPr calcId="152511"/>
</workbook>
</file>

<file path=xl/calcChain.xml><?xml version="1.0" encoding="utf-8"?>
<calcChain xmlns="http://schemas.openxmlformats.org/spreadsheetml/2006/main">
  <c r="E7" i="12" l="1"/>
  <c r="D7" i="12"/>
  <c r="C7" i="12"/>
  <c r="C4" i="6"/>
  <c r="D4" i="6"/>
  <c r="B4" i="6"/>
  <c r="H12" i="8"/>
  <c r="F12" i="8"/>
  <c r="D12" i="8"/>
  <c r="I11" i="8"/>
  <c r="G11" i="8"/>
  <c r="I10" i="8"/>
  <c r="G10" i="8"/>
  <c r="O9" i="13"/>
  <c r="I9" i="13"/>
  <c r="C9" i="13"/>
  <c r="E10" i="8" s="1"/>
  <c r="B9" i="13"/>
  <c r="O2" i="13"/>
  <c r="I2" i="13"/>
  <c r="C2" i="13"/>
  <c r="O1" i="13"/>
  <c r="I1" i="13"/>
  <c r="C1" i="13"/>
  <c r="I9" i="8"/>
  <c r="I8" i="8"/>
  <c r="G9" i="8"/>
  <c r="G8" i="8"/>
  <c r="E9" i="8"/>
  <c r="E8" i="8"/>
  <c r="I7" i="8"/>
  <c r="G7" i="8"/>
  <c r="E7" i="8"/>
  <c r="I5" i="8"/>
  <c r="I4" i="8" s="1"/>
  <c r="G5" i="8"/>
  <c r="G4" i="8" s="1"/>
  <c r="E5" i="8"/>
  <c r="E4" i="8" s="1"/>
  <c r="C12" i="8"/>
  <c r="E13" i="1" a="1"/>
  <c r="E13" i="1" s="1"/>
  <c r="F13" i="1" a="1"/>
  <c r="F13" i="1" s="1"/>
  <c r="D13" i="1" a="1"/>
  <c r="D13" i="1" s="1"/>
  <c r="E8" i="1" a="1"/>
  <c r="E8" i="1" s="1"/>
  <c r="F8" i="1" a="1"/>
  <c r="F8" i="1" s="1"/>
  <c r="D8" i="1" a="1"/>
  <c r="D8" i="1" s="1"/>
  <c r="I6" i="8" l="1"/>
  <c r="G6" i="8"/>
  <c r="E6" i="8"/>
  <c r="C9" i="11"/>
  <c r="E11" i="8" s="1"/>
  <c r="E9" i="11"/>
  <c r="G9" i="11"/>
  <c r="C4" i="12" l="1"/>
  <c r="D4" i="12"/>
  <c r="E4" i="12"/>
  <c r="B2" i="6" l="1"/>
  <c r="H1" i="8"/>
  <c r="F1" i="8"/>
  <c r="D1" i="8"/>
  <c r="B9" i="11"/>
  <c r="C1" i="12"/>
  <c r="D1" i="12"/>
  <c r="E1" i="12"/>
  <c r="C1" i="6"/>
  <c r="D1" i="6"/>
  <c r="B1" i="6"/>
  <c r="E16" i="1" a="1"/>
  <c r="E16" i="1" s="1"/>
  <c r="F16" i="1" a="1"/>
  <c r="F16" i="1" s="1"/>
  <c r="D16" i="1" a="1"/>
  <c r="D16" i="1" s="1"/>
  <c r="H2" i="8" l="1"/>
  <c r="G2" i="11" s="1"/>
  <c r="G1" i="11"/>
  <c r="D2" i="8"/>
  <c r="C2" i="11" s="1"/>
  <c r="C1" i="11"/>
  <c r="F2" i="8"/>
  <c r="E2" i="11" s="1"/>
  <c r="E1" i="11"/>
  <c r="F7" i="1"/>
  <c r="F35" i="1" s="1"/>
  <c r="E7" i="1"/>
  <c r="E35" i="1" s="1"/>
  <c r="D7" i="1"/>
  <c r="D35" i="1" s="1"/>
  <c r="C2" i="6"/>
  <c r="D2" i="6"/>
  <c r="D2" i="12"/>
  <c r="E2" i="12"/>
  <c r="C2" i="12"/>
  <c r="A5" i="12"/>
  <c r="C3" i="12" l="1"/>
  <c r="H13" i="8" l="1"/>
  <c r="E3" i="12"/>
  <c r="F13" i="8"/>
  <c r="D3" i="12"/>
  <c r="H14" i="8"/>
  <c r="F14" i="8"/>
  <c r="D14" i="8"/>
  <c r="D13" i="8"/>
  <c r="C5" i="12" l="1"/>
  <c r="D5" i="12"/>
  <c r="E5" i="12"/>
  <c r="C6" i="12" l="1"/>
  <c r="E6" i="12"/>
  <c r="D6" i="12"/>
</calcChain>
</file>

<file path=xl/sharedStrings.xml><?xml version="1.0" encoding="utf-8"?>
<sst xmlns="http://schemas.openxmlformats.org/spreadsheetml/2006/main" count="164" uniqueCount="120">
  <si>
    <t>מס' סעיף</t>
  </si>
  <si>
    <t>תיאור התנאי</t>
  </si>
  <si>
    <t>מסמכים נדרשים</t>
  </si>
  <si>
    <t>משקל</t>
  </si>
  <si>
    <t>משקל בציון האיכות</t>
  </si>
  <si>
    <t>ציון כולל לפרמטר</t>
  </si>
  <si>
    <t>ציון מחיר מנורמל</t>
  </si>
  <si>
    <t>ציון איכות</t>
  </si>
  <si>
    <t>ציון מחיר</t>
  </si>
  <si>
    <t>סה"כ ציון</t>
  </si>
  <si>
    <t>שקלול ציונים סופיים</t>
  </si>
  <si>
    <t>רכיב</t>
  </si>
  <si>
    <t>נימוק/ציון גלם</t>
  </si>
  <si>
    <t>טלפון:</t>
  </si>
  <si>
    <t>נימוק / ציון גלם</t>
  </si>
  <si>
    <t>תנאי סף מקצועיים</t>
  </si>
  <si>
    <t>תנאי סף מנהליים</t>
  </si>
  <si>
    <t>מס' סעיף:</t>
  </si>
  <si>
    <t>קריטריון:</t>
  </si>
  <si>
    <t>מס"ד:</t>
  </si>
  <si>
    <t>שם המציע:</t>
  </si>
  <si>
    <t>ח.פ.</t>
  </si>
  <si>
    <t>נימוק</t>
  </si>
  <si>
    <t xml:space="preserve">סה"כ ציון איכות </t>
  </si>
  <si>
    <t>איש קשר לצורך המכרז:</t>
  </si>
  <si>
    <t>הצעות למכרז תוגשנה בשפה העברית. כמו כן כל הנספחים, מכתבי המלצה, אישורים, תעודות וכל פרט הנדרש במכרז יוצגו אך ורק בשפה העברית.</t>
  </si>
  <si>
    <r>
      <t xml:space="preserve">מעבר סף איכות </t>
    </r>
    <r>
      <rPr>
        <b/>
        <u/>
        <sz val="12"/>
        <rFont val="David"/>
        <family val="2"/>
        <charset val="177"/>
      </rPr>
      <t>כולל</t>
    </r>
  </si>
  <si>
    <r>
      <t xml:space="preserve">מעבר סף איכות </t>
    </r>
    <r>
      <rPr>
        <b/>
        <u/>
        <sz val="12"/>
        <rFont val="David"/>
        <family val="2"/>
        <charset val="177"/>
      </rPr>
      <t>תחתון</t>
    </r>
  </si>
  <si>
    <t>ניקוד איכות</t>
  </si>
  <si>
    <t>כתובת דוא"ל:</t>
  </si>
  <si>
    <t>6</t>
  </si>
  <si>
    <t>תנאי סף</t>
  </si>
  <si>
    <t>6.1</t>
  </si>
  <si>
    <t>6.2</t>
  </si>
  <si>
    <t>המציע עומד בדרישות תקנה 6(א) לתקנות חובת המכרזים, התשנ"ג-1993 ובכלל זה מחזיק בכל האישורים הנדרשים לפי חוק עסקאות גופים ציבוריים, התשל"ו-1976 (אכיפת ניהול חשבונות ותשלום חובות מס), כשהם תקפים</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</si>
  <si>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</si>
  <si>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אם המציע הוא תאגיד - במועד הגשת ההצעה המציע אינו בעל חובות אגרה שנתית לרשות התאגידים בגין שנת 2019 או מוקדם מכך. כמו כן, המציע אינו מוגדר כ"חברה מפרת חוק" ולא נשלחה אליו התראה לפני רישום כ"חברה מפרת חוק" כאמור בסעיף 362א' לחוק החברות, התשנ"ט 1999</t>
  </si>
  <si>
    <t>7.2</t>
  </si>
  <si>
    <t>אם המציע הוא תאגיד, יצורף בנוסף אישור עו"ד או רו"ח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</si>
  <si>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</si>
  <si>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הצעה שלמה?</t>
  </si>
  <si>
    <t>דירוג מציעים</t>
  </si>
  <si>
    <t>ריאיון</t>
  </si>
  <si>
    <t>סה"כ</t>
  </si>
  <si>
    <t>התרשמות מהניסיון המקצועי של המפיק בפועל, רמתו האישית והמקצועית והיכרותו עם עולם הטקסים והאירועים בישראל ובכלל</t>
  </si>
  <si>
    <t>התרשמות מהתכנון של כל טקס וטקס, תכנית העבודה ולוח הזמנים לקראת הטקס, גאנט העבודה ועץ המבנה של המציע עבור הפקת הטקסים במכרז</t>
  </si>
  <si>
    <t>התרשמות כללית מהמציע ומבעלי התפקידים – יחסי אנוש, זמינות להפקת הטקסים, תקשורת ורהיטות</t>
  </si>
  <si>
    <t>התרשמות מהניסיון המקצועי של המציע, מהבנת הנהלת המציע את פרטי ומאפייני הטקסים, ומיכולתו לעמוד בהיקפי הפעילות בלוחות הזמנים הנתונים</t>
  </si>
  <si>
    <t>10.6.3</t>
  </si>
  <si>
    <t>ראה לשונית ראיון</t>
  </si>
  <si>
    <t>עסק בשליטת אישה?</t>
  </si>
  <si>
    <r>
      <t xml:space="preserve">ציון
</t>
    </r>
    <r>
      <rPr>
        <sz val="9"/>
        <color theme="1"/>
        <rFont val="Arial"/>
        <family val="2"/>
        <scheme val="minor"/>
      </rPr>
      <t>יש להזין מספר בין 0 ל-10
ניתן להזין שבר עשרוני</t>
    </r>
  </si>
  <si>
    <t>5</t>
  </si>
  <si>
    <t>5.1</t>
  </si>
  <si>
    <t>המציע הינו גוף משפטי מאוגד הרשום ברשם רשמי בישראל ו/או עוסק מורשה</t>
  </si>
  <si>
    <t>5.1.1</t>
  </si>
  <si>
    <t>5.1.2</t>
  </si>
  <si>
    <t>5.1.3</t>
  </si>
  <si>
    <t>5.1.4</t>
  </si>
  <si>
    <t>5.2</t>
  </si>
  <si>
    <t>5.2.1</t>
  </si>
  <si>
    <t>5.2.2</t>
  </si>
  <si>
    <t>במועד הגשת ההצעה, המציע, ואם המציע הוא תאגיד - היועץ שמוצע מטעמו למתן השירותים, הינו בוגר קורס מוזאולוגיה מוכר או בעל תואר אקדמאי בתחום המוזיאלי, ממוסד המוכר על ידי המועצה להשכלה גבוהה</t>
  </si>
  <si>
    <t>במועד הגשת ההצעה, למציע, ואם המציע הוא תאגיד – ליועץ המוצע מטעמו למתן השירותים, ניסיון של חמש (5) שנים לפחות, בעבודה מקצועית הכוללת עבודת אוצרות, רישום ותיעוד אוספים מקצועית במוזיאון מוכר (על פי חוק המוזיאונים, התשמ"ג – 1983), או במוסד המנוהל לטובת הציבור במטרה לשמר, לחקור ולהציג לשם הנאה וחינוך של הציבור, חפצים בעלי ערך תרבותי/אמנותי/היסטורי</t>
  </si>
  <si>
    <t>חוברת הצעה מלאה וחתומה כנדרש בסעיף 7 להלן</t>
  </si>
  <si>
    <t>6.3</t>
  </si>
  <si>
    <t>6.4</t>
  </si>
  <si>
    <t>6.5</t>
  </si>
  <si>
    <t>6.6</t>
  </si>
  <si>
    <t>6.7</t>
  </si>
  <si>
    <t>6.8</t>
  </si>
  <si>
    <t>6.9</t>
  </si>
  <si>
    <t>6.10</t>
  </si>
  <si>
    <t>6.11</t>
  </si>
  <si>
    <t>6.12</t>
  </si>
  <si>
    <t>6.13</t>
  </si>
  <si>
    <t>6.14</t>
  </si>
  <si>
    <t>6.15</t>
  </si>
  <si>
    <t>6.16</t>
  </si>
  <si>
    <t>העתק תעודת עוסק מורשה והעתק של תעודת התאגדות (לפי העניין וסוג התאגדותו המשפטית של המציע) מאושר/ים על ידי עו"ד, לצורך הוכחת העמידה בתנאי הסף שבסעיף5.1.1 לעיל. אם המציע הוא עמותה, עליו להעביר בנוסף לכך אישור ניהול תקין מטעם רשם העמותות, תקף למועד הגשת ההצעה</t>
  </si>
  <si>
    <t>אישורים לפי חוק עסקאות גופים ציבוריים, בדבר ניהול פנקסי חשבונות ורשומות, כשהוא תקף, להוכחת העמידה בתנאי הסף שבסעיף 5.1.2 לעיל</t>
  </si>
  <si>
    <t>לצורך הוכחת עמידה בתנאי הסף שבסעיף 5.1.4 לעיל, המציע יציג נסח חברה/שותפות עדכני מרשות התאגידים הניתן להפקה דרך אתר האינטרנט של רשות התאגידים</t>
  </si>
  <si>
    <t>טופס כתב הצעה, המצורף כחלק ב' למסמכי המכרז כשהוא חתום על-ידי נושא משרה המוסמך לחייב את המציע ומאושר על ידי עו"ד כנדרש</t>
  </si>
  <si>
    <t>לצורך הוכחת עמידתו בתנאי הסף המפורט בסעיף ‎5.2 לעיל על המציע לפרט את ניסיונו המצטבר של היועץ המוצע בעבודה במוזיאון מוכר, על פי חוק המוזיאונים, התשמ"ג - 1983, ו/או בייעוץ בתחום המוזיאלי וכן יפרט את השכלתו הרלוונטית של היועץ המוצע. הפרטים יסופקו בהתאם לנדרש בנספח ב'2 למסמכי המכרז</t>
  </si>
  <si>
    <t>על המציע לצרף בסופו של נספח ב'2 מסמך בשפה העברית המתאר את פרופיל המציע. המציע יפרט את ניסיונו, ואם הוא תאגיד –את ניסיונו של היועץ מטעמו. על המציע לצרף קורות חיים בהם יפורטו הניסיון המקצועי, תעודות המעידות על השכלה ותעודות המעידות על הסמכה</t>
  </si>
  <si>
    <t>תצהיר בדבר היעדר הרשעות לפי חוק עובדים זרים וחוק שכר מינימום חתום ע"י עו"ד (נספח ב'3)</t>
  </si>
  <si>
    <t>התחייבות ואישור המציע לקיום החקיקה בתחום העסקת עובדים חתומה ע"י עו"ד (נספח ב'4)</t>
  </si>
  <si>
    <t>הצהרה על שימוש בתוכנות מקוריות חתומה ע"י עו"ד/רו"ח (נספח ב'5)</t>
  </si>
  <si>
    <r>
      <t xml:space="preserve">נספח הצעת המחיר חתום (נספח ב'6). מובהר כי הצעת המחיר תמולא ותחתם ע"י מורשה החתימה מטעם המציע ותצורף </t>
    </r>
    <r>
      <rPr>
        <u/>
        <sz val="12"/>
        <color theme="1"/>
        <rFont val="David"/>
        <family val="2"/>
      </rPr>
      <t>במעטפה סגורה ונפרדת</t>
    </r>
  </si>
  <si>
    <t>נספח ב'7 למסמכי המכרז – יצורף מסומן ע"י המציע ברובריקות המתאימות, לפי האישורים והנספחים אותם צירף המציע להצעתו</t>
  </si>
  <si>
    <t>רשימת הפרטים בהצעת המציע, שהמציע מעוניין שיהיו חסויים במידה והוא יזכה, על פי האמור בסעיף 13 לפרק זה</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</si>
  <si>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 למען הסר כל ספק, מובהר, כי המציע לא יהיה רשאי להכניס כל שינוי או תיקון להסכם, מלבד מילוי הפרטים כאמור בסעיף זה לעיל</t>
  </si>
  <si>
    <r>
      <t>כל מסמכי המכרז (</t>
    </r>
    <r>
      <rPr>
        <b/>
        <sz val="12"/>
        <color theme="1"/>
        <rFont val="David"/>
        <family val="2"/>
      </rPr>
      <t>לרבות מכתבי ההבהרה שישלח המשרד למציעים</t>
    </r>
    <r>
      <rPr>
        <sz val="12"/>
        <color theme="1"/>
        <rFont val="David"/>
        <family val="2"/>
      </rPr>
      <t>). יש לחתום על כל מסמכי המכרז והחוזה בראשי תיבות בתחתית כל עמוד כהוכחה לקריאת המסמכים והבנתם</t>
    </r>
  </si>
  <si>
    <t>9.6.1</t>
  </si>
  <si>
    <t>9.6.2</t>
  </si>
  <si>
    <t>9.6.3</t>
  </si>
  <si>
    <t>המלצות</t>
  </si>
  <si>
    <t>ראה לשונית המלצות</t>
  </si>
  <si>
    <t>ותק היועץ המוצע</t>
  </si>
  <si>
    <t>התרשמות מניסיון קודם</t>
  </si>
  <si>
    <t>ייבדק נסיון היועץ המוצע בעבודה מקצועית הכוללת עבודת אוצרות, רישום ותיעוד אוספים מקצועית במוזיאון מוכר (על פי חוק המוזיאונים, התשמ"ג – 1983), או במוסד המנוהל לטובת הציבור במטרה לשמר, לחקור ולהציג לשם הנאה וחינוך של הציבור, חפצים בעלי ערך תרבותי/אמנותי/היסטורי, במהלך חמש עשרה השנים האחרונות הקודמות למועד האחרון להגשת ההצעות. עבור כל שנת ניסיון מעבר לנדרש בתנאי הסף (חמש שנים לפחות) יוענקו 5 נק' ועד מקס' של 25 נק' עבור 5 שנים נוספות (מקס' 10 שנים סה"כ).</t>
  </si>
  <si>
    <r>
      <t xml:space="preserve">יש לציין מספר שנים </t>
    </r>
    <r>
      <rPr>
        <b/>
        <u/>
        <sz val="12"/>
        <rFont val="David"/>
        <family val="2"/>
      </rPr>
      <t>שלמות</t>
    </r>
    <r>
      <rPr>
        <b/>
        <sz val="12"/>
        <rFont val="David"/>
        <family val="2"/>
        <charset val="177"/>
      </rPr>
      <t xml:space="preserve"> כולל השנים שנספרו לעניין תנאי הסף</t>
    </r>
  </si>
  <si>
    <t>ייבחנו עבודות קודמות שביצע היועץ המוצע. הבחינה תהיה על פי רשימת הפרויקטים ופירוט הפרויקטים המצורפים בנספח ב'2, בהם יפורטו רשימת פרויקטים בתחום המוזאולוגיה שבוצעו בעשר השנים האחרונות הקודמות למועד האחרון להגשת ההצעות, הדומות לנשוא מכרז זה. 
ועדת משנה מקצועית תנקד כל יועץ מוצע ע"פ המשקולות והקריטריונים הבאים:</t>
  </si>
  <si>
    <r>
      <rPr>
        <u/>
        <sz val="12"/>
        <rFont val="David"/>
        <family val="2"/>
      </rPr>
      <t>ניסיון בייעוץ וליווי של מוזיאונים בשלב ההקמה</t>
    </r>
    <r>
      <rPr>
        <sz val="12"/>
        <rFont val="David"/>
        <family val="2"/>
      </rPr>
      <t xml:space="preserve"> – עבור כל פרויקט שעסק בייעוץ וליווי להקמת מוזיאונים, יוענקו ליועץ 3 נק' ועד ל-15 נק' עבור 5 פרויקטים בסה"כ</t>
    </r>
  </si>
  <si>
    <t>יש לציין מספר פרויקטים</t>
  </si>
  <si>
    <r>
      <rPr>
        <u/>
        <sz val="12"/>
        <rFont val="David"/>
        <family val="2"/>
      </rPr>
      <t>ניסיון בפרויקטים מוזיאולוגיים בתחומי דעת שונים</t>
    </r>
    <r>
      <rPr>
        <sz val="12"/>
        <rFont val="David"/>
        <family val="2"/>
      </rPr>
      <t xml:space="preserve"> – עבור כל תחום דעת שבו היועץ הציג ניסיון מקצועי, במסגרת הפרויקטים שביצע, יוענקו ליועץ 3 נק' ועד ל-15 נק' עבור 5 תחומי דעת שונים</t>
    </r>
  </si>
  <si>
    <r>
      <rPr>
        <u/>
        <sz val="12"/>
        <rFont val="David"/>
        <family val="2"/>
      </rPr>
      <t>ניסיון בבדיקת פרוגרמות מוזיאליות</t>
    </r>
    <r>
      <rPr>
        <sz val="12"/>
        <rFont val="David"/>
        <family val="2"/>
      </rPr>
      <t xml:space="preserve"> – עבור כל פרויקט בו ערך היועץ בדיקת פרוגרמה מוזיאלית, יוענקו ליועץ 3 נק' ועד ל-15 נק' עבור 5 בדיקות פרוגרמה מוזיאליות</t>
    </r>
  </si>
  <si>
    <t>ממליץ 1:
שם ממליץ: ________</t>
  </si>
  <si>
    <t>ממליץ 2:
שם ממליץ: ________</t>
  </si>
  <si>
    <t>ממליץ 3:
שם ממליץ: ________</t>
  </si>
  <si>
    <t>הערות/נימוק</t>
  </si>
  <si>
    <r>
      <rPr>
        <b/>
        <sz val="11"/>
        <color theme="1"/>
        <rFont val="Arial"/>
        <family val="2"/>
        <scheme val="minor"/>
      </rPr>
      <t>ציון</t>
    </r>
    <r>
      <rPr>
        <sz val="11"/>
        <color theme="1"/>
        <rFont val="Arial"/>
        <family val="2"/>
        <charset val="177"/>
        <scheme val="minor"/>
      </rPr>
      <t xml:space="preserve">
יש להזין מספר בין 0 ל-10
ניתן להזין שבר עשרוני</t>
    </r>
  </si>
  <si>
    <r>
      <rPr>
        <b/>
        <sz val="11"/>
        <color theme="1"/>
        <rFont val="Arial"/>
        <family val="2"/>
        <scheme val="minor"/>
      </rPr>
      <t xml:space="preserve">ציון
</t>
    </r>
    <r>
      <rPr>
        <sz val="11"/>
        <color theme="1"/>
        <rFont val="Arial"/>
        <family val="2"/>
        <charset val="177"/>
        <scheme val="minor"/>
      </rPr>
      <t>יש להזין מספר בין 0 ל-10
ניתן להזין שבר עשרוני</t>
    </r>
  </si>
  <si>
    <t>התרשמות מהידע המקצועי בתחום המוזיאונים בארץ</t>
  </si>
  <si>
    <t>בקיאות בקריטריונים של מינהל התרבות לתמיכה במוזיאונים</t>
  </si>
  <si>
    <t>יחסי אנוש ויכולת עבודה בצוות</t>
  </si>
  <si>
    <t>זמינות היועץ לעמידה בלוחות הזמנים של המשרד</t>
  </si>
  <si>
    <t>התרשמות כללית</t>
  </si>
  <si>
    <r>
      <t xml:space="preserve">מחיר
</t>
    </r>
    <r>
      <rPr>
        <sz val="12"/>
        <color theme="1"/>
        <rFont val="David"/>
        <family val="2"/>
      </rPr>
      <t>(יש להזין את אחוז ההנחה האחיד שהוצע)</t>
    </r>
  </si>
  <si>
    <t>אחוז הנחה אחיד מוצע</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</si>
</sst>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1"/>
      <color theme="1"/>
      <name val="Arial"/>
      <family val="2"/>
      <charset val="177"/>
      <scheme val="minor"/>
    </font>
    <font>
      <sz val="11"/>
      <color theme="1"/>
      <name val="David"/>
      <family val="2"/>
      <charset val="177"/>
    </font>
    <font>
      <b/>
      <sz val="12"/>
      <color theme="1"/>
      <name val="David"/>
      <family val="2"/>
      <charset val="177"/>
    </font>
    <font>
      <b/>
      <sz val="11"/>
      <color theme="1"/>
      <name val="David"/>
      <family val="2"/>
      <charset val="177"/>
    </font>
    <font>
      <sz val="11"/>
      <color theme="1"/>
      <name val="Arial"/>
      <family val="2"/>
      <charset val="177"/>
      <scheme val="minor"/>
    </font>
    <font>
      <b/>
      <sz val="11"/>
      <color theme="1"/>
      <name val="Arial"/>
      <family val="2"/>
      <scheme val="minor"/>
    </font>
    <font>
      <sz val="11"/>
      <color theme="1"/>
      <name val="Arial"/>
      <family val="2"/>
      <scheme val="minor"/>
    </font>
    <font>
      <b/>
      <sz val="11"/>
      <color theme="0"/>
      <name val="Arial"/>
      <family val="2"/>
      <scheme val="minor"/>
    </font>
    <font>
      <b/>
      <sz val="12"/>
      <name val="David"/>
      <family val="2"/>
      <charset val="177"/>
    </font>
    <font>
      <sz val="11"/>
      <name val="David"/>
      <family val="2"/>
      <charset val="177"/>
    </font>
    <font>
      <b/>
      <sz val="16"/>
      <color theme="1"/>
      <name val="David"/>
      <family val="2"/>
      <charset val="177"/>
    </font>
    <font>
      <sz val="12"/>
      <color theme="1"/>
      <name val="David"/>
      <family val="2"/>
    </font>
    <font>
      <sz val="12"/>
      <name val="David"/>
      <family val="2"/>
    </font>
    <font>
      <sz val="12"/>
      <color theme="1"/>
      <name val="Arial"/>
      <family val="2"/>
      <charset val="177"/>
      <scheme val="minor"/>
    </font>
    <font>
      <sz val="12"/>
      <name val="David"/>
      <family val="2"/>
      <charset val="177"/>
    </font>
    <font>
      <b/>
      <u/>
      <sz val="12"/>
      <name val="David"/>
      <family val="2"/>
      <charset val="177"/>
    </font>
    <font>
      <b/>
      <sz val="12"/>
      <color theme="1"/>
      <name val="Arial"/>
      <family val="2"/>
      <charset val="177"/>
      <scheme val="minor"/>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Arial"/>
      <family val="2"/>
      <scheme val="minor"/>
    </font>
    <font>
      <u/>
      <sz val="11"/>
      <color theme="10"/>
      <name val="Arial"/>
      <family val="2"/>
      <charset val="177"/>
      <scheme val="minor"/>
    </font>
    <font>
      <sz val="9"/>
      <color theme="1"/>
      <name val="Arial"/>
      <family val="2"/>
      <scheme val="minor"/>
    </font>
    <font>
      <u/>
      <sz val="12"/>
      <color theme="1"/>
      <name val="David"/>
      <family val="2"/>
    </font>
    <font>
      <b/>
      <u/>
      <sz val="12"/>
      <name val="David"/>
      <family val="2"/>
    </font>
    <font>
      <u/>
      <sz val="12"/>
      <name val="David"/>
      <family val="2"/>
    </font>
  </fonts>
  <fills count="22">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s>
  <borders count="6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3">
    <xf numFmtId="0" fontId="0" fillId="0" borderId="0"/>
    <xf numFmtId="9" fontId="4" fillId="0" borderId="0" applyFont="0" applyFill="0" applyBorder="0" applyAlignment="0" applyProtection="0"/>
    <xf numFmtId="0" fontId="24" fillId="0" borderId="0" applyNumberFormat="0" applyFill="0" applyBorder="0" applyAlignment="0" applyProtection="0"/>
  </cellStyleXfs>
  <cellXfs count="185">
    <xf numFmtId="0" fontId="0" fillId="0" borderId="0" xfId="0"/>
    <xf numFmtId="0" fontId="0" fillId="0" borderId="12" xfId="0" applyBorder="1" applyAlignment="1">
      <alignment horizontal="center" vertical="center"/>
    </xf>
    <xf numFmtId="0" fontId="0" fillId="0" borderId="0" xfId="0" applyProtection="1"/>
    <xf numFmtId="0" fontId="5" fillId="10" borderId="17" xfId="0" applyFont="1" applyFill="1" applyBorder="1" applyAlignment="1" applyProtection="1">
      <alignment horizontal="center"/>
    </xf>
    <xf numFmtId="0" fontId="5" fillId="10" borderId="25" xfId="0" applyFont="1" applyFill="1" applyBorder="1" applyProtection="1"/>
    <xf numFmtId="0" fontId="3" fillId="10" borderId="26" xfId="0" applyFont="1" applyFill="1" applyBorder="1" applyAlignment="1" applyProtection="1">
      <alignment horizontal="center" vertical="center" wrapText="1"/>
    </xf>
    <xf numFmtId="2" fontId="6" fillId="11" borderId="20" xfId="0" applyNumberFormat="1" applyFont="1" applyFill="1" applyBorder="1" applyAlignment="1" applyProtection="1">
      <alignment horizontal="center" vertical="center"/>
    </xf>
    <xf numFmtId="9" fontId="7" fillId="9" borderId="12" xfId="0" applyNumberFormat="1" applyFont="1" applyFill="1" applyBorder="1" applyAlignment="1" applyProtection="1">
      <alignment horizontal="center" vertical="center"/>
    </xf>
    <xf numFmtId="0" fontId="7" fillId="9" borderId="22" xfId="0" applyFont="1" applyFill="1" applyBorder="1" applyAlignment="1" applyProtection="1">
      <alignment vertical="center"/>
    </xf>
    <xf numFmtId="2" fontId="7" fillId="9" borderId="20" xfId="0" applyNumberFormat="1" applyFont="1" applyFill="1" applyBorder="1" applyAlignment="1" applyProtection="1">
      <alignment horizontal="center" vertical="center"/>
    </xf>
    <xf numFmtId="9" fontId="0" fillId="11" borderId="12" xfId="0" applyNumberFormat="1" applyFill="1" applyBorder="1" applyAlignment="1" applyProtection="1">
      <alignment horizontal="center" vertical="center"/>
    </xf>
    <xf numFmtId="0" fontId="6" fillId="11" borderId="22" xfId="0" applyFont="1" applyFill="1" applyBorder="1" applyAlignment="1" applyProtection="1">
      <alignment vertical="center"/>
    </xf>
    <xf numFmtId="0" fontId="13" fillId="0" borderId="0" xfId="0" applyFont="1" applyBorder="1"/>
    <xf numFmtId="0" fontId="13" fillId="0" borderId="0" xfId="0" applyFont="1"/>
    <xf numFmtId="0" fontId="13" fillId="0" borderId="27" xfId="0" applyFont="1" applyBorder="1"/>
    <xf numFmtId="0" fontId="0" fillId="0" borderId="0" xfId="0" applyAlignment="1" applyProtection="1">
      <alignment vertical="top"/>
      <protection hidden="1"/>
    </xf>
    <xf numFmtId="0" fontId="0" fillId="3" borderId="0" xfId="0" applyFill="1" applyAlignment="1" applyProtection="1">
      <alignment vertical="top"/>
      <protection hidden="1"/>
    </xf>
    <xf numFmtId="0" fontId="0" fillId="3"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36" xfId="0" applyBorder="1" applyAlignment="1" applyProtection="1">
      <alignment vertical="top"/>
      <protection hidden="1"/>
    </xf>
    <xf numFmtId="0" fontId="0" fillId="3" borderId="0" xfId="0" applyFill="1" applyAlignment="1" applyProtection="1">
      <alignment vertical="top" wrapText="1"/>
      <protection hidden="1"/>
    </xf>
    <xf numFmtId="49" fontId="22" fillId="0" borderId="8" xfId="0" applyNumberFormat="1" applyFont="1" applyFill="1" applyBorder="1" applyAlignment="1" applyProtection="1">
      <alignment horizontal="center" vertical="top" wrapText="1"/>
      <protection hidden="1"/>
    </xf>
    <xf numFmtId="49" fontId="20" fillId="0" borderId="3" xfId="0" applyNumberFormat="1" applyFont="1" applyFill="1" applyBorder="1" applyAlignment="1" applyProtection="1">
      <alignment horizontal="center" vertical="top" wrapText="1" readingOrder="2"/>
      <protection hidden="1"/>
    </xf>
    <xf numFmtId="49" fontId="12" fillId="0" borderId="3" xfId="0" applyNumberFormat="1" applyFont="1" applyFill="1" applyBorder="1" applyAlignment="1">
      <alignment horizontal="center" vertical="top" wrapText="1"/>
    </xf>
    <xf numFmtId="49" fontId="19" fillId="20" borderId="35" xfId="0" applyNumberFormat="1" applyFont="1" applyFill="1" applyBorder="1" applyAlignment="1" applyProtection="1">
      <alignment horizontal="center" vertical="top"/>
      <protection hidden="1"/>
    </xf>
    <xf numFmtId="49" fontId="22" fillId="21" borderId="16" xfId="0" applyNumberFormat="1" applyFont="1" applyFill="1" applyBorder="1" applyAlignment="1" applyProtection="1">
      <alignment horizontal="center" vertical="top" wrapText="1"/>
      <protection hidden="1"/>
    </xf>
    <xf numFmtId="49" fontId="18" fillId="21" borderId="12" xfId="0" applyNumberFormat="1" applyFont="1" applyFill="1" applyBorder="1" applyAlignment="1" applyProtection="1">
      <alignment horizontal="center" vertical="top" wrapText="1" readingOrder="2"/>
      <protection hidden="1"/>
    </xf>
    <xf numFmtId="49" fontId="18" fillId="6" borderId="12" xfId="0" applyNumberFormat="1" applyFont="1" applyFill="1" applyBorder="1" applyAlignment="1" applyProtection="1">
      <alignment horizontal="center" vertical="top" wrapText="1" readingOrder="2"/>
      <protection hidden="1"/>
    </xf>
    <xf numFmtId="49" fontId="18" fillId="16" borderId="12" xfId="0" applyNumberFormat="1" applyFont="1" applyFill="1" applyBorder="1" applyAlignment="1" applyProtection="1">
      <alignment horizontal="center" vertical="top" readingOrder="2"/>
      <protection hidden="1"/>
    </xf>
    <xf numFmtId="49" fontId="22" fillId="6" borderId="19" xfId="0" applyNumberFormat="1" applyFont="1" applyFill="1" applyBorder="1" applyAlignment="1" applyProtection="1">
      <alignment horizontal="center" vertical="top" wrapText="1"/>
      <protection hidden="1"/>
    </xf>
    <xf numFmtId="0" fontId="22" fillId="0" borderId="8" xfId="0" applyNumberFormat="1" applyFont="1" applyFill="1" applyBorder="1" applyAlignment="1" applyProtection="1">
      <alignment horizontal="center" vertical="top" wrapText="1"/>
      <protection hidden="1"/>
    </xf>
    <xf numFmtId="0" fontId="18" fillId="10" borderId="20" xfId="0" applyFont="1" applyFill="1" applyBorder="1" applyAlignment="1" applyProtection="1">
      <alignment horizontal="center" vertical="center" wrapText="1"/>
    </xf>
    <xf numFmtId="0" fontId="11" fillId="0" borderId="0" xfId="0" applyFont="1" applyAlignment="1" applyProtection="1">
      <alignment wrapText="1"/>
    </xf>
    <xf numFmtId="0" fontId="18" fillId="5" borderId="9" xfId="0" applyFont="1" applyFill="1" applyBorder="1" applyAlignment="1" applyProtection="1">
      <alignment vertical="center" wrapText="1"/>
    </xf>
    <xf numFmtId="0" fontId="18" fillId="8" borderId="2" xfId="0" applyFont="1" applyFill="1" applyBorder="1" applyAlignment="1" applyProtection="1">
      <alignment vertical="center" wrapText="1"/>
    </xf>
    <xf numFmtId="2" fontId="18" fillId="8" borderId="23" xfId="0" applyNumberFormat="1" applyFont="1" applyFill="1" applyBorder="1" applyAlignment="1" applyProtection="1">
      <alignment horizontal="center" vertical="center" wrapText="1"/>
    </xf>
    <xf numFmtId="0" fontId="0" fillId="4" borderId="22"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Border="1"/>
    <xf numFmtId="0" fontId="1" fillId="0" borderId="22" xfId="0" applyFont="1" applyBorder="1" applyAlignment="1">
      <alignment horizontal="center" vertical="center" wrapText="1"/>
    </xf>
    <xf numFmtId="0" fontId="3" fillId="15" borderId="12" xfId="0" applyFont="1" applyFill="1" applyBorder="1" applyAlignment="1">
      <alignment horizontal="right" vertical="center" wrapText="1"/>
    </xf>
    <xf numFmtId="0" fontId="3" fillId="15" borderId="12" xfId="0" applyFont="1" applyFill="1" applyBorder="1" applyAlignment="1">
      <alignment horizontal="right" vertical="top" wrapText="1"/>
    </xf>
    <xf numFmtId="0" fontId="0" fillId="0" borderId="22" xfId="0" applyBorder="1" applyAlignment="1">
      <alignment horizontal="center"/>
    </xf>
    <xf numFmtId="0" fontId="2" fillId="7" borderId="41" xfId="0" applyFont="1" applyFill="1" applyBorder="1" applyAlignment="1" applyProtection="1">
      <alignment horizontal="center" vertical="center" wrapText="1"/>
      <protection hidden="1"/>
    </xf>
    <xf numFmtId="0" fontId="2" fillId="7" borderId="31" xfId="0" applyFont="1" applyFill="1" applyBorder="1" applyAlignment="1" applyProtection="1">
      <alignment horizontal="center" vertical="center" wrapText="1"/>
      <protection hidden="1"/>
    </xf>
    <xf numFmtId="0" fontId="3" fillId="15" borderId="10" xfId="0" applyFont="1" applyFill="1" applyBorder="1" applyAlignment="1">
      <alignment horizontal="center" vertical="center" wrapText="1"/>
    </xf>
    <xf numFmtId="9" fontId="0" fillId="0" borderId="38" xfId="0" applyNumberFormat="1" applyBorder="1" applyAlignment="1">
      <alignment horizontal="center"/>
    </xf>
    <xf numFmtId="0" fontId="3" fillId="15" borderId="16" xfId="0" applyFont="1" applyFill="1" applyBorder="1" applyAlignment="1">
      <alignment horizontal="right" vertical="center" wrapText="1"/>
    </xf>
    <xf numFmtId="9" fontId="9" fillId="2" borderId="19" xfId="1" applyFont="1" applyFill="1" applyBorder="1" applyAlignment="1" applyProtection="1">
      <alignment horizontal="center" vertical="center" wrapText="1" readingOrder="2"/>
      <protection hidden="1"/>
    </xf>
    <xf numFmtId="9" fontId="9" fillId="2" borderId="22" xfId="1" applyFont="1" applyFill="1" applyBorder="1" applyAlignment="1" applyProtection="1">
      <alignment horizontal="center" vertical="center" wrapText="1" readingOrder="2"/>
      <protection hidden="1"/>
    </xf>
    <xf numFmtId="0" fontId="3" fillId="15" borderId="13" xfId="0" applyFont="1" applyFill="1" applyBorder="1" applyAlignment="1">
      <alignment horizontal="right" vertical="center" wrapText="1"/>
    </xf>
    <xf numFmtId="9" fontId="9" fillId="2" borderId="15" xfId="1" applyFont="1" applyFill="1" applyBorder="1" applyAlignment="1" applyProtection="1">
      <alignment horizontal="center" vertical="center" wrapText="1" readingOrder="2"/>
      <protection hidden="1"/>
    </xf>
    <xf numFmtId="0" fontId="8" fillId="7" borderId="21" xfId="0" applyFont="1" applyFill="1" applyBorder="1" applyAlignment="1" applyProtection="1">
      <alignment vertical="center" wrapText="1" readingOrder="2"/>
      <protection hidden="1"/>
    </xf>
    <xf numFmtId="0" fontId="8" fillId="13" borderId="21" xfId="0" applyFont="1" applyFill="1" applyBorder="1" applyAlignment="1" applyProtection="1">
      <alignment vertical="center" wrapText="1" readingOrder="2"/>
      <protection hidden="1"/>
    </xf>
    <xf numFmtId="0" fontId="8" fillId="16" borderId="21" xfId="0" applyFont="1" applyFill="1" applyBorder="1" applyAlignment="1" applyProtection="1">
      <alignment vertical="center" wrapText="1" readingOrder="2"/>
      <protection hidden="1"/>
    </xf>
    <xf numFmtId="0" fontId="8" fillId="7" borderId="12" xfId="0" applyFont="1" applyFill="1" applyBorder="1" applyAlignment="1" applyProtection="1">
      <alignment horizontal="center" vertical="center" wrapText="1" readingOrder="2"/>
      <protection hidden="1"/>
    </xf>
    <xf numFmtId="0" fontId="8" fillId="7" borderId="22" xfId="0" applyFont="1" applyFill="1" applyBorder="1" applyAlignment="1" applyProtection="1">
      <alignment horizontal="center" vertical="center" wrapText="1" readingOrder="2"/>
      <protection hidden="1"/>
    </xf>
    <xf numFmtId="0" fontId="8" fillId="13" borderId="12" xfId="0" applyFont="1" applyFill="1" applyBorder="1" applyAlignment="1" applyProtection="1">
      <alignment horizontal="center" vertical="center" wrapText="1" readingOrder="2"/>
      <protection hidden="1"/>
    </xf>
    <xf numFmtId="164" fontId="8" fillId="6" borderId="22" xfId="0" applyNumberFormat="1" applyFont="1" applyFill="1" applyBorder="1" applyAlignment="1" applyProtection="1">
      <alignment horizontal="center" vertical="center" wrapText="1" readingOrder="2"/>
      <protection hidden="1"/>
    </xf>
    <xf numFmtId="164" fontId="8" fillId="11" borderId="22" xfId="0" applyNumberFormat="1" applyFont="1" applyFill="1" applyBorder="1" applyAlignment="1" applyProtection="1">
      <alignment horizontal="center" vertical="center" wrapText="1" readingOrder="2"/>
      <protection hidden="1"/>
    </xf>
    <xf numFmtId="0" fontId="8" fillId="7" borderId="29" xfId="0" applyFont="1" applyFill="1" applyBorder="1" applyAlignment="1" applyProtection="1">
      <alignment horizontal="center" vertical="center" wrapText="1" readingOrder="2"/>
      <protection hidden="1"/>
    </xf>
    <xf numFmtId="164" fontId="8" fillId="6" borderId="12" xfId="0" applyNumberFormat="1" applyFont="1" applyFill="1" applyBorder="1" applyAlignment="1" applyProtection="1">
      <alignment horizontal="center" vertical="center" wrapText="1" readingOrder="2"/>
      <protection hidden="1"/>
    </xf>
    <xf numFmtId="164" fontId="12" fillId="11" borderId="12" xfId="0" applyNumberFormat="1" applyFont="1" applyFill="1" applyBorder="1" applyAlignment="1" applyProtection="1">
      <alignment horizontal="center" vertical="center" wrapText="1" readingOrder="2"/>
      <protection hidden="1"/>
    </xf>
    <xf numFmtId="0" fontId="8" fillId="7" borderId="37" xfId="0" applyFont="1" applyFill="1" applyBorder="1" applyAlignment="1" applyProtection="1">
      <alignment horizontal="center" vertical="center" wrapText="1" readingOrder="2"/>
      <protection hidden="1"/>
    </xf>
    <xf numFmtId="9" fontId="8" fillId="13" borderId="29" xfId="0" applyNumberFormat="1" applyFont="1" applyFill="1" applyBorder="1" applyAlignment="1" applyProtection="1">
      <alignment horizontal="center" vertical="center" wrapText="1" readingOrder="2"/>
      <protection hidden="1"/>
    </xf>
    <xf numFmtId="9" fontId="14" fillId="17" borderId="29" xfId="1" applyFont="1" applyFill="1" applyBorder="1" applyAlignment="1" applyProtection="1">
      <alignment horizontal="center" vertical="center" wrapText="1" readingOrder="2"/>
      <protection hidden="1"/>
    </xf>
    <xf numFmtId="1" fontId="16" fillId="16" borderId="29" xfId="1" applyNumberFormat="1" applyFont="1" applyFill="1" applyBorder="1" applyAlignment="1">
      <alignment horizontal="center" vertical="center"/>
    </xf>
    <xf numFmtId="0" fontId="8" fillId="7" borderId="20" xfId="0" applyFont="1" applyFill="1" applyBorder="1" applyAlignment="1" applyProtection="1">
      <alignment horizontal="center" vertical="center" wrapText="1" readingOrder="2"/>
      <protection hidden="1"/>
    </xf>
    <xf numFmtId="2" fontId="23" fillId="9" borderId="20" xfId="0" applyNumberFormat="1" applyFont="1" applyFill="1" applyBorder="1" applyAlignment="1" applyProtection="1">
      <alignment horizontal="center" vertical="center"/>
    </xf>
    <xf numFmtId="49" fontId="20" fillId="11" borderId="3"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49" fontId="20" fillId="11" borderId="8"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readingOrder="2"/>
      <protection hidden="1"/>
    </xf>
    <xf numFmtId="49" fontId="24" fillId="11" borderId="2" xfId="2" applyNumberFormat="1" applyFill="1" applyBorder="1" applyAlignment="1" applyProtection="1">
      <alignment horizontal="center" vertical="top" wrapText="1" readingOrder="2"/>
      <protection hidden="1"/>
    </xf>
    <xf numFmtId="49" fontId="0" fillId="0" borderId="0" xfId="0" applyNumberFormat="1" applyAlignment="1" applyProtection="1">
      <alignment horizontal="center"/>
    </xf>
    <xf numFmtId="0" fontId="8" fillId="19" borderId="45" xfId="0" applyFont="1" applyFill="1" applyBorder="1" applyAlignment="1" applyProtection="1">
      <alignment vertical="center" wrapText="1" readingOrder="2"/>
      <protection hidden="1"/>
    </xf>
    <xf numFmtId="1" fontId="16" fillId="19" borderId="31" xfId="1" applyNumberFormat="1" applyFont="1" applyFill="1" applyBorder="1" applyAlignment="1">
      <alignment horizontal="center" vertical="center"/>
    </xf>
    <xf numFmtId="0" fontId="8" fillId="12" borderId="41" xfId="0" applyFont="1" applyFill="1" applyBorder="1" applyAlignment="1" applyProtection="1">
      <alignment horizontal="center" vertical="center" wrapText="1" readingOrder="2"/>
      <protection hidden="1"/>
    </xf>
    <xf numFmtId="49" fontId="11" fillId="16" borderId="29" xfId="0" applyNumberFormat="1" applyFont="1" applyFill="1" applyBorder="1" applyAlignment="1" applyProtection="1">
      <alignment horizontal="right" vertical="top" wrapText="1" readingOrder="2"/>
      <protection hidden="1"/>
    </xf>
    <xf numFmtId="49" fontId="11" fillId="16" borderId="33" xfId="0" applyNumberFormat="1" applyFont="1" applyFill="1" applyBorder="1" applyAlignment="1" applyProtection="1">
      <alignment horizontal="right" vertical="top" wrapText="1" readingOrder="2"/>
      <protection hidden="1"/>
    </xf>
    <xf numFmtId="49" fontId="18" fillId="19" borderId="7" xfId="0" applyNumberFormat="1" applyFont="1" applyFill="1" applyBorder="1" applyAlignment="1" applyProtection="1">
      <alignment horizontal="center" vertical="top" readingOrder="2"/>
      <protection hidden="1"/>
    </xf>
    <xf numFmtId="49" fontId="18" fillId="19" borderId="43" xfId="0" applyNumberFormat="1" applyFont="1" applyFill="1" applyBorder="1" applyAlignment="1" applyProtection="1">
      <alignment horizontal="center" vertical="top" readingOrder="2"/>
      <protection hidden="1"/>
    </xf>
    <xf numFmtId="49" fontId="18" fillId="19" borderId="24" xfId="0" applyNumberFormat="1" applyFont="1" applyFill="1" applyBorder="1" applyAlignment="1" applyProtection="1">
      <alignment horizontal="center" vertical="top" readingOrder="2"/>
      <protection hidden="1"/>
    </xf>
    <xf numFmtId="49" fontId="19" fillId="20" borderId="6" xfId="0" applyNumberFormat="1" applyFont="1" applyFill="1" applyBorder="1" applyAlignment="1" applyProtection="1">
      <alignment horizontal="center" vertical="top"/>
      <protection hidden="1"/>
    </xf>
    <xf numFmtId="49" fontId="19" fillId="20" borderId="5" xfId="0" applyNumberFormat="1" applyFont="1" applyFill="1" applyBorder="1" applyAlignment="1" applyProtection="1">
      <alignment horizontal="center" vertical="top"/>
      <protection hidden="1"/>
    </xf>
    <xf numFmtId="49" fontId="22" fillId="21" borderId="32" xfId="0" applyNumberFormat="1" applyFont="1" applyFill="1" applyBorder="1" applyAlignment="1" applyProtection="1">
      <alignment horizontal="center" vertical="top" wrapText="1"/>
      <protection hidden="1"/>
    </xf>
    <xf numFmtId="49" fontId="22" fillId="21" borderId="5" xfId="0" applyNumberFormat="1" applyFont="1" applyFill="1" applyBorder="1" applyAlignment="1" applyProtection="1">
      <alignment horizontal="center" vertical="top" wrapText="1"/>
      <protection hidden="1"/>
    </xf>
    <xf numFmtId="49" fontId="18" fillId="11" borderId="16" xfId="0" applyNumberFormat="1" applyFont="1" applyFill="1" applyBorder="1" applyAlignment="1" applyProtection="1">
      <alignment horizontal="center" wrapText="1"/>
      <protection hidden="1"/>
    </xf>
    <xf numFmtId="49" fontId="18" fillId="11" borderId="12" xfId="0" applyNumberFormat="1" applyFont="1" applyFill="1" applyBorder="1" applyAlignment="1" applyProtection="1">
      <alignment horizontal="center" wrapText="1"/>
      <protection hidden="1"/>
    </xf>
    <xf numFmtId="49" fontId="18" fillId="11" borderId="13" xfId="0" applyNumberFormat="1" applyFont="1" applyFill="1" applyBorder="1" applyAlignment="1" applyProtection="1">
      <alignment horizontal="center" wrapText="1"/>
      <protection hidden="1"/>
    </xf>
    <xf numFmtId="49" fontId="19" fillId="11" borderId="37" xfId="0" applyNumberFormat="1" applyFont="1" applyFill="1" applyBorder="1" applyAlignment="1" applyProtection="1">
      <alignment horizontal="center" vertical="top" wrapText="1"/>
      <protection hidden="1"/>
    </xf>
    <xf numFmtId="49" fontId="19" fillId="11" borderId="14" xfId="0" applyNumberFormat="1" applyFont="1" applyFill="1" applyBorder="1" applyAlignment="1" applyProtection="1">
      <alignment horizontal="center" vertical="top" wrapText="1"/>
      <protection hidden="1"/>
    </xf>
    <xf numFmtId="49" fontId="21" fillId="11" borderId="29" xfId="0" applyNumberFormat="1" applyFont="1" applyFill="1" applyBorder="1" applyAlignment="1" applyProtection="1">
      <alignment horizontal="center" vertical="top" wrapText="1"/>
      <protection hidden="1"/>
    </xf>
    <xf numFmtId="49" fontId="21" fillId="11" borderId="33" xfId="0" applyNumberFormat="1" applyFont="1" applyFill="1" applyBorder="1" applyAlignment="1" applyProtection="1">
      <alignment horizontal="center" vertical="top" wrapText="1"/>
      <protection hidden="1"/>
    </xf>
    <xf numFmtId="49" fontId="20" fillId="11" borderId="29" xfId="0" applyNumberFormat="1" applyFont="1" applyFill="1" applyBorder="1" applyAlignment="1" applyProtection="1">
      <alignment horizontal="center" vertical="top" wrapText="1"/>
      <protection hidden="1"/>
    </xf>
    <xf numFmtId="49" fontId="20" fillId="11" borderId="33" xfId="0" applyNumberFormat="1" applyFont="1" applyFill="1" applyBorder="1" applyAlignment="1" applyProtection="1">
      <alignment horizontal="center" vertical="top" wrapText="1"/>
      <protection hidden="1"/>
    </xf>
    <xf numFmtId="49" fontId="20" fillId="11" borderId="34" xfId="0" applyNumberFormat="1" applyFont="1" applyFill="1" applyBorder="1" applyAlignment="1" applyProtection="1">
      <alignment horizontal="center" vertical="top" wrapText="1"/>
      <protection hidden="1"/>
    </xf>
    <xf numFmtId="49" fontId="20" fillId="11" borderId="24" xfId="0" applyNumberFormat="1" applyFont="1" applyFill="1" applyBorder="1" applyAlignment="1" applyProtection="1">
      <alignment horizontal="center" vertical="top" wrapText="1"/>
      <protection hidden="1"/>
    </xf>
    <xf numFmtId="49" fontId="22" fillId="21" borderId="37" xfId="0" applyNumberFormat="1" applyFont="1" applyFill="1" applyBorder="1" applyAlignment="1" applyProtection="1">
      <alignment horizontal="center" vertical="top" wrapText="1"/>
      <protection hidden="1"/>
    </xf>
    <xf numFmtId="49" fontId="22" fillId="21" borderId="14" xfId="0" applyNumberFormat="1" applyFont="1" applyFill="1" applyBorder="1" applyAlignment="1" applyProtection="1">
      <alignment horizontal="center" vertical="top" wrapText="1"/>
      <protection hidden="1"/>
    </xf>
    <xf numFmtId="49" fontId="11" fillId="6" borderId="29" xfId="0" applyNumberFormat="1" applyFont="1" applyFill="1" applyBorder="1" applyAlignment="1" applyProtection="1">
      <alignment horizontal="right" vertical="top" wrapText="1" readingOrder="2"/>
      <protection hidden="1"/>
    </xf>
    <xf numFmtId="49" fontId="11" fillId="6" borderId="33" xfId="0" applyNumberFormat="1" applyFont="1" applyFill="1" applyBorder="1" applyAlignment="1" applyProtection="1">
      <alignment horizontal="right" vertical="top" wrapText="1" readingOrder="2"/>
      <protection hidden="1"/>
    </xf>
    <xf numFmtId="0" fontId="16" fillId="14" borderId="46" xfId="0" applyFont="1" applyFill="1" applyBorder="1" applyAlignment="1">
      <alignment horizontal="center" vertical="center"/>
    </xf>
    <xf numFmtId="0" fontId="16" fillId="14" borderId="47" xfId="0" applyFont="1" applyFill="1" applyBorder="1" applyAlignment="1">
      <alignment horizontal="center" vertical="center"/>
    </xf>
    <xf numFmtId="0" fontId="16" fillId="14" borderId="39" xfId="0" applyFont="1" applyFill="1" applyBorder="1" applyAlignment="1">
      <alignment horizontal="center" vertical="center"/>
    </xf>
    <xf numFmtId="0" fontId="16" fillId="14" borderId="33" xfId="0" applyFont="1" applyFill="1" applyBorder="1" applyAlignment="1">
      <alignment horizontal="center" vertical="center"/>
    </xf>
    <xf numFmtId="0" fontId="8" fillId="12" borderId="41" xfId="0" applyFont="1" applyFill="1" applyBorder="1" applyAlignment="1" applyProtection="1">
      <alignment horizontal="center" vertical="center" wrapText="1" readingOrder="2"/>
      <protection hidden="1"/>
    </xf>
    <xf numFmtId="0" fontId="8" fillId="12" borderId="11" xfId="0" applyFont="1" applyFill="1" applyBorder="1" applyAlignment="1" applyProtection="1">
      <alignment horizontal="center" vertical="center" wrapText="1" readingOrder="2"/>
      <protection hidden="1"/>
    </xf>
    <xf numFmtId="0" fontId="17" fillId="7" borderId="16" xfId="0" applyFont="1" applyFill="1" applyBorder="1" applyAlignment="1" applyProtection="1">
      <alignment horizontal="center" vertical="center" wrapText="1" readingOrder="2"/>
      <protection hidden="1"/>
    </xf>
    <xf numFmtId="0" fontId="17" fillId="7" borderId="40" xfId="0" applyFont="1" applyFill="1" applyBorder="1" applyAlignment="1" applyProtection="1">
      <alignment horizontal="center" vertical="center" wrapText="1" readingOrder="2"/>
      <protection hidden="1"/>
    </xf>
    <xf numFmtId="0" fontId="17" fillId="7" borderId="12" xfId="0" applyFont="1" applyFill="1" applyBorder="1" applyAlignment="1" applyProtection="1">
      <alignment horizontal="center" vertical="center" wrapText="1" readingOrder="2"/>
      <protection hidden="1"/>
    </xf>
    <xf numFmtId="0" fontId="17" fillId="7" borderId="21" xfId="0" applyFont="1" applyFill="1" applyBorder="1" applyAlignment="1" applyProtection="1">
      <alignment horizontal="center" vertical="center" wrapText="1" readingOrder="2"/>
      <protection hidden="1"/>
    </xf>
    <xf numFmtId="0" fontId="8" fillId="18" borderId="39" xfId="0" applyFont="1" applyFill="1" applyBorder="1" applyAlignment="1" applyProtection="1">
      <alignment horizontal="center" vertical="center" wrapText="1" readingOrder="2"/>
      <protection hidden="1"/>
    </xf>
    <xf numFmtId="0" fontId="8" fillId="18" borderId="20" xfId="0" applyFont="1" applyFill="1" applyBorder="1" applyAlignment="1" applyProtection="1">
      <alignment horizontal="center" vertical="center" wrapText="1" readingOrder="2"/>
      <protection hidden="1"/>
    </xf>
    <xf numFmtId="0" fontId="8" fillId="16" borderId="41" xfId="0" applyFont="1" applyFill="1" applyBorder="1" applyAlignment="1" applyProtection="1">
      <alignment horizontal="center" vertical="center" wrapText="1" readingOrder="2"/>
      <protection hidden="1"/>
    </xf>
    <xf numFmtId="0" fontId="8" fillId="16" borderId="11" xfId="0" applyFont="1" applyFill="1" applyBorder="1" applyAlignment="1" applyProtection="1">
      <alignment horizontal="center" vertical="center" wrapText="1" readingOrder="2"/>
      <protection hidden="1"/>
    </xf>
    <xf numFmtId="0" fontId="8" fillId="7" borderId="16" xfId="0" applyNumberFormat="1" applyFont="1" applyFill="1" applyBorder="1" applyAlignment="1" applyProtection="1">
      <alignment horizontal="center" vertical="center" wrapText="1" readingOrder="2"/>
      <protection hidden="1"/>
    </xf>
    <xf numFmtId="0" fontId="8" fillId="7" borderId="19" xfId="0" applyNumberFormat="1" applyFont="1" applyFill="1" applyBorder="1" applyAlignment="1" applyProtection="1">
      <alignment horizontal="center" vertical="center" wrapText="1" readingOrder="2"/>
      <protection hidden="1"/>
    </xf>
    <xf numFmtId="0" fontId="8" fillId="7" borderId="12" xfId="0" applyNumberFormat="1" applyFont="1" applyFill="1" applyBorder="1" applyAlignment="1" applyProtection="1">
      <alignment horizontal="center" vertical="center" wrapText="1" readingOrder="2"/>
      <protection hidden="1"/>
    </xf>
    <xf numFmtId="0" fontId="8" fillId="7" borderId="22" xfId="0" applyNumberFormat="1" applyFont="1" applyFill="1" applyBorder="1" applyAlignment="1" applyProtection="1">
      <alignment horizontal="center" vertical="center" wrapText="1" readingOrder="2"/>
      <protection hidden="1"/>
    </xf>
    <xf numFmtId="1" fontId="14" fillId="17" borderId="29" xfId="1" applyNumberFormat="1" applyFont="1" applyFill="1" applyBorder="1" applyAlignment="1" applyProtection="1">
      <alignment horizontal="center" vertical="center" wrapText="1" readingOrder="2"/>
      <protection hidden="1"/>
    </xf>
    <xf numFmtId="1" fontId="14" fillId="17" borderId="20" xfId="1" applyNumberFormat="1" applyFont="1" applyFill="1" applyBorder="1" applyAlignment="1" applyProtection="1">
      <alignment horizontal="center" vertical="center" wrapText="1" readingOrder="2"/>
      <protection hidden="1"/>
    </xf>
    <xf numFmtId="0" fontId="8" fillId="7" borderId="18" xfId="0" applyNumberFormat="1" applyFont="1" applyFill="1" applyBorder="1" applyAlignment="1" applyProtection="1">
      <alignment horizontal="center" vertical="center" wrapText="1" readingOrder="2"/>
      <protection hidden="1"/>
    </xf>
    <xf numFmtId="0" fontId="8" fillId="7" borderId="37" xfId="0" applyNumberFormat="1" applyFont="1" applyFill="1" applyBorder="1" applyAlignment="1" applyProtection="1">
      <alignment horizontal="center" vertical="center" wrapText="1" readingOrder="2"/>
      <protection hidden="1"/>
    </xf>
    <xf numFmtId="0" fontId="10" fillId="15" borderId="16" xfId="0" applyFont="1" applyFill="1" applyBorder="1" applyAlignment="1">
      <alignment horizontal="center" vertical="center" wrapText="1"/>
    </xf>
    <xf numFmtId="0" fontId="10" fillId="15" borderId="37" xfId="0"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15" borderId="29" xfId="0" applyFont="1" applyFill="1" applyBorder="1" applyAlignment="1">
      <alignment horizontal="center" vertical="center" wrapText="1"/>
    </xf>
    <xf numFmtId="0" fontId="5" fillId="0" borderId="13" xfId="0" applyFont="1" applyBorder="1" applyAlignment="1">
      <alignment horizontal="center"/>
    </xf>
    <xf numFmtId="0" fontId="5" fillId="0" borderId="15" xfId="0" applyFont="1" applyBorder="1" applyAlignment="1">
      <alignment horizontal="center"/>
    </xf>
    <xf numFmtId="0" fontId="18" fillId="10" borderId="1" xfId="0" applyFont="1" applyFill="1" applyBorder="1" applyAlignment="1" applyProtection="1">
      <alignment horizontal="center" vertical="center" wrapText="1"/>
    </xf>
    <xf numFmtId="0" fontId="18" fillId="10" borderId="4" xfId="0" applyFont="1" applyFill="1" applyBorder="1" applyAlignment="1" applyProtection="1">
      <alignment horizontal="center" vertical="center" wrapText="1"/>
    </xf>
    <xf numFmtId="0" fontId="5" fillId="10" borderId="30" xfId="0" applyFont="1" applyFill="1" applyBorder="1" applyAlignment="1" applyProtection="1">
      <alignment horizontal="center"/>
    </xf>
    <xf numFmtId="0" fontId="5" fillId="10" borderId="14" xfId="0" applyFont="1" applyFill="1" applyBorder="1" applyAlignment="1" applyProtection="1">
      <alignment horizontal="center"/>
    </xf>
    <xf numFmtId="9" fontId="23" fillId="9" borderId="39" xfId="0" applyNumberFormat="1" applyFont="1" applyFill="1" applyBorder="1" applyAlignment="1" applyProtection="1">
      <alignment horizontal="center" vertical="center"/>
    </xf>
    <xf numFmtId="9" fontId="23" fillId="9" borderId="33" xfId="0" applyNumberFormat="1" applyFont="1" applyFill="1" applyBorder="1" applyAlignment="1" applyProtection="1">
      <alignment horizontal="center" vertical="center"/>
    </xf>
    <xf numFmtId="0" fontId="0" fillId="0" borderId="44" xfId="0" applyBorder="1" applyAlignment="1" applyProtection="1">
      <alignment horizontal="center"/>
    </xf>
    <xf numFmtId="49" fontId="18" fillId="16" borderId="41" xfId="0" applyNumberFormat="1" applyFont="1" applyFill="1" applyBorder="1" applyAlignment="1" applyProtection="1">
      <alignment horizontal="center" vertical="top" readingOrder="2"/>
      <protection hidden="1"/>
    </xf>
    <xf numFmtId="49" fontId="18" fillId="16" borderId="17" xfId="0" applyNumberFormat="1" applyFont="1" applyFill="1" applyBorder="1" applyAlignment="1" applyProtection="1">
      <alignment horizontal="center" vertical="top" readingOrder="2"/>
      <protection hidden="1"/>
    </xf>
    <xf numFmtId="0" fontId="12" fillId="8" borderId="29" xfId="0" applyFont="1" applyFill="1" applyBorder="1" applyAlignment="1" applyProtection="1">
      <alignment horizontal="right" vertical="top" wrapText="1" readingOrder="2"/>
      <protection hidden="1"/>
    </xf>
    <xf numFmtId="0" fontId="12" fillId="8" borderId="33" xfId="0" applyFont="1" applyFill="1" applyBorder="1" applyAlignment="1" applyProtection="1">
      <alignment horizontal="right" vertical="top" wrapText="1" readingOrder="2"/>
      <protection hidden="1"/>
    </xf>
    <xf numFmtId="0" fontId="12" fillId="8" borderId="45" xfId="0" applyFont="1" applyFill="1" applyBorder="1" applyAlignment="1" applyProtection="1">
      <alignment horizontal="right" vertical="top" wrapText="1" readingOrder="2"/>
      <protection hidden="1"/>
    </xf>
    <xf numFmtId="0" fontId="12" fillId="8" borderId="51" xfId="0" applyFont="1" applyFill="1" applyBorder="1" applyAlignment="1" applyProtection="1">
      <alignment horizontal="right" vertical="top" wrapText="1" readingOrder="2"/>
      <protection hidden="1"/>
    </xf>
    <xf numFmtId="0" fontId="12" fillId="8" borderId="52" xfId="0" applyFont="1" applyFill="1" applyBorder="1" applyAlignment="1" applyProtection="1">
      <alignment horizontal="right" vertical="top" wrapText="1" readingOrder="2"/>
      <protection hidden="1"/>
    </xf>
    <xf numFmtId="0" fontId="12" fillId="8" borderId="29" xfId="0" applyFont="1" applyFill="1" applyBorder="1" applyAlignment="1" applyProtection="1">
      <alignment vertical="top" wrapText="1" readingOrder="2"/>
      <protection hidden="1"/>
    </xf>
    <xf numFmtId="0" fontId="0" fillId="0" borderId="21" xfId="0" applyBorder="1" applyAlignment="1">
      <alignment horizontal="center" vertical="center"/>
    </xf>
    <xf numFmtId="0" fontId="8" fillId="7" borderId="40" xfId="0" applyNumberFormat="1" applyFont="1" applyFill="1" applyBorder="1" applyAlignment="1" applyProtection="1">
      <alignment horizontal="center" vertical="center" wrapText="1" readingOrder="2"/>
      <protection hidden="1"/>
    </xf>
    <xf numFmtId="0" fontId="3" fillId="15" borderId="17" xfId="0" applyFont="1" applyFill="1" applyBorder="1" applyAlignment="1">
      <alignment horizontal="right" vertical="center" wrapText="1"/>
    </xf>
    <xf numFmtId="9" fontId="9" fillId="2" borderId="25" xfId="1" applyFont="1" applyFill="1" applyBorder="1" applyAlignment="1" applyProtection="1">
      <alignment horizontal="center" vertical="center" wrapText="1" readingOrder="2"/>
      <protection hidden="1"/>
    </xf>
    <xf numFmtId="0" fontId="0" fillId="0" borderId="52" xfId="0" applyBorder="1" applyAlignment="1">
      <alignment horizontal="center" vertical="center"/>
    </xf>
    <xf numFmtId="0" fontId="1" fillId="0" borderId="25" xfId="0" applyFont="1" applyBorder="1" applyAlignment="1">
      <alignment horizontal="center" vertical="center" wrapText="1"/>
    </xf>
    <xf numFmtId="0" fontId="2" fillId="7" borderId="13" xfId="0" applyFont="1" applyFill="1" applyBorder="1" applyAlignment="1" applyProtection="1">
      <alignment horizontal="center" vertical="center" wrapText="1"/>
      <protection hidden="1"/>
    </xf>
    <xf numFmtId="0" fontId="2" fillId="7" borderId="15" xfId="0" applyFont="1" applyFill="1" applyBorder="1" applyAlignment="1" applyProtection="1">
      <alignment horizontal="center" vertical="center" wrapText="1"/>
      <protection hidden="1"/>
    </xf>
    <xf numFmtId="0" fontId="0" fillId="4" borderId="53" xfId="0" applyFill="1" applyBorder="1" applyAlignment="1">
      <alignment horizontal="center" vertical="center" wrapText="1"/>
    </xf>
    <xf numFmtId="0" fontId="0" fillId="4" borderId="15" xfId="0" applyFill="1" applyBorder="1" applyAlignment="1">
      <alignment horizontal="center" vertical="center" wrapText="1"/>
    </xf>
    <xf numFmtId="0" fontId="8" fillId="7" borderId="53" xfId="0" applyNumberFormat="1" applyFont="1" applyFill="1" applyBorder="1" applyAlignment="1" applyProtection="1">
      <alignment horizontal="center" vertical="center" wrapText="1" readingOrder="2"/>
      <protection hidden="1"/>
    </xf>
    <xf numFmtId="0" fontId="8" fillId="7" borderId="15" xfId="0" applyNumberFormat="1" applyFont="1" applyFill="1" applyBorder="1" applyAlignment="1" applyProtection="1">
      <alignment horizontal="center" vertical="center" wrapText="1" readingOrder="2"/>
      <protection hidden="1"/>
    </xf>
    <xf numFmtId="0" fontId="8" fillId="7" borderId="13" xfId="0" applyNumberFormat="1" applyFont="1" applyFill="1" applyBorder="1" applyAlignment="1" applyProtection="1">
      <alignment horizontal="center" vertical="center" wrapText="1" readingOrder="2"/>
      <protection hidden="1"/>
    </xf>
    <xf numFmtId="0" fontId="0" fillId="0" borderId="17" xfId="0" applyBorder="1" applyAlignment="1">
      <alignment horizontal="center" vertical="center"/>
    </xf>
    <xf numFmtId="0" fontId="0" fillId="0" borderId="25" xfId="0" applyBorder="1" applyAlignment="1">
      <alignment horizontal="center"/>
    </xf>
    <xf numFmtId="0" fontId="3" fillId="15" borderId="41" xfId="0" applyFont="1" applyFill="1" applyBorder="1" applyAlignment="1">
      <alignment horizontal="right" vertical="center" wrapText="1"/>
    </xf>
    <xf numFmtId="9" fontId="9" fillId="2" borderId="42" xfId="1" applyFont="1" applyFill="1" applyBorder="1" applyAlignment="1" applyProtection="1">
      <alignment horizontal="center" vertical="center" wrapText="1" readingOrder="2"/>
      <protection hidden="1"/>
    </xf>
    <xf numFmtId="0" fontId="0" fillId="0" borderId="41" xfId="0" applyBorder="1" applyAlignment="1">
      <alignment horizontal="center" vertical="center"/>
    </xf>
    <xf numFmtId="0" fontId="0" fillId="0" borderId="45" xfId="0" applyBorder="1" applyAlignment="1">
      <alignment horizontal="center" vertical="center"/>
    </xf>
    <xf numFmtId="0" fontId="1" fillId="0" borderId="42" xfId="0" applyFont="1" applyBorder="1" applyAlignment="1">
      <alignment horizontal="center" vertical="center" wrapText="1"/>
    </xf>
    <xf numFmtId="0" fontId="0" fillId="0" borderId="42" xfId="0" applyBorder="1" applyAlignment="1">
      <alignment horizontal="center"/>
    </xf>
    <xf numFmtId="0" fontId="3" fillId="15" borderId="48" xfId="0" applyFont="1" applyFill="1" applyBorder="1" applyAlignment="1">
      <alignment horizontal="center" vertical="center" wrapText="1"/>
    </xf>
    <xf numFmtId="9" fontId="0" fillId="0" borderId="50" xfId="0" applyNumberFormat="1" applyBorder="1" applyAlignment="1">
      <alignment horizontal="center"/>
    </xf>
    <xf numFmtId="0" fontId="5" fillId="0" borderId="48" xfId="0" applyFont="1" applyBorder="1" applyAlignment="1">
      <alignment horizontal="center"/>
    </xf>
    <xf numFmtId="0" fontId="5" fillId="0" borderId="49" xfId="0" applyFont="1" applyBorder="1" applyAlignment="1">
      <alignment horizontal="center"/>
    </xf>
    <xf numFmtId="0" fontId="5" fillId="0" borderId="50" xfId="0" applyFont="1" applyBorder="1" applyAlignment="1">
      <alignment horizontal="center"/>
    </xf>
    <xf numFmtId="0" fontId="5" fillId="6" borderId="30" xfId="0" applyFont="1" applyFill="1" applyBorder="1" applyAlignment="1">
      <alignment horizontal="center" vertical="center" wrapText="1"/>
    </xf>
    <xf numFmtId="0" fontId="5" fillId="6" borderId="18" xfId="0" applyFont="1" applyFill="1" applyBorder="1" applyAlignment="1">
      <alignment horizontal="center" vertical="center"/>
    </xf>
    <xf numFmtId="0" fontId="5" fillId="6" borderId="37" xfId="0" applyFont="1" applyFill="1" applyBorder="1" applyAlignment="1">
      <alignment horizontal="center" vertical="center" wrapText="1"/>
    </xf>
    <xf numFmtId="0" fontId="0" fillId="6" borderId="18" xfId="0" applyFill="1" applyBorder="1" applyAlignment="1">
      <alignment horizontal="center" vertical="center"/>
    </xf>
    <xf numFmtId="0" fontId="0" fillId="6" borderId="14" xfId="0" applyFill="1" applyBorder="1" applyAlignment="1">
      <alignment horizontal="center" vertical="center"/>
    </xf>
    <xf numFmtId="0" fontId="10" fillId="15" borderId="54" xfId="0" applyFont="1" applyFill="1" applyBorder="1" applyAlignment="1">
      <alignment horizontal="center" vertical="center" wrapText="1"/>
    </xf>
    <xf numFmtId="0" fontId="10" fillId="15" borderId="55" xfId="0" applyFont="1" applyFill="1" applyBorder="1" applyAlignment="1">
      <alignment horizontal="center" vertical="center" wrapText="1"/>
    </xf>
    <xf numFmtId="0" fontId="10" fillId="15" borderId="56" xfId="0" applyFont="1" applyFill="1" applyBorder="1" applyAlignment="1">
      <alignment horizontal="center" vertical="center" wrapText="1"/>
    </xf>
    <xf numFmtId="0" fontId="10" fillId="15" borderId="57" xfId="0" applyFont="1" applyFill="1" applyBorder="1" applyAlignment="1">
      <alignment horizontal="center" vertical="center" wrapText="1"/>
    </xf>
    <xf numFmtId="0" fontId="10" fillId="15" borderId="58" xfId="0" applyFont="1" applyFill="1" applyBorder="1" applyAlignment="1">
      <alignment horizontal="center" vertical="center" wrapText="1"/>
    </xf>
    <xf numFmtId="0" fontId="10" fillId="15" borderId="59"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53" xfId="0" applyFont="1" applyFill="1" applyBorder="1" applyAlignment="1">
      <alignment horizontal="center" vertical="center" wrapText="1"/>
    </xf>
    <xf numFmtId="9" fontId="11" fillId="5" borderId="28" xfId="1" applyFont="1" applyFill="1" applyBorder="1" applyAlignment="1" applyProtection="1">
      <alignment horizontal="center" vertical="center" wrapText="1"/>
    </xf>
  </cellXfs>
  <cellStyles count="3">
    <cellStyle name="Normal" xfId="0" builtinId="0"/>
    <cellStyle name="Percent" xfId="1" builtinId="5"/>
    <cellStyle name="היפר-קישור" xfId="2" builtinId="8"/>
  </cellStyles>
  <dxfs count="25">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rightToLeft="1" view="pageBreakPreview" zoomScaleNormal="100" zoomScaleSheetLayoutView="100" workbookViewId="0">
      <pane xSplit="3" ySplit="2" topLeftCell="D30" activePane="bottomRight" state="frozen"/>
      <selection pane="topRight" activeCell="D1" sqref="D1"/>
      <selection pane="bottomLeft" activeCell="A3" sqref="A3"/>
      <selection pane="bottomRight" activeCell="D35" sqref="D35"/>
    </sheetView>
  </sheetViews>
  <sheetFormatPr defaultColWidth="9" defaultRowHeight="13.8" x14ac:dyDescent="0.25"/>
  <cols>
    <col min="1" max="1" width="7.296875" style="18" bestFit="1" customWidth="1"/>
    <col min="2" max="2" width="38.09765625" style="19" bestFit="1" customWidth="1"/>
    <col min="3" max="3" width="24.8984375" style="18" bestFit="1" customWidth="1"/>
    <col min="4" max="6" width="11.3984375" style="15" customWidth="1"/>
    <col min="7" max="16384" width="9" style="15"/>
  </cols>
  <sheetData>
    <row r="1" spans="1:6" s="72" customFormat="1" ht="19.2" x14ac:dyDescent="0.25">
      <c r="A1" s="87" t="s">
        <v>0</v>
      </c>
      <c r="B1" s="90" t="s">
        <v>1</v>
      </c>
      <c r="C1" s="91"/>
      <c r="D1" s="71">
        <v>1</v>
      </c>
      <c r="E1" s="71">
        <v>2</v>
      </c>
      <c r="F1" s="71">
        <v>3</v>
      </c>
    </row>
    <row r="2" spans="1:6" s="70" customFormat="1" ht="18" x14ac:dyDescent="0.25">
      <c r="A2" s="88"/>
      <c r="B2" s="92" t="s">
        <v>20</v>
      </c>
      <c r="C2" s="93"/>
      <c r="D2" s="69"/>
      <c r="E2" s="69"/>
      <c r="F2" s="69"/>
    </row>
    <row r="3" spans="1:6" s="70" customFormat="1" ht="18" x14ac:dyDescent="0.25">
      <c r="A3" s="88"/>
      <c r="B3" s="92" t="s">
        <v>21</v>
      </c>
      <c r="C3" s="93"/>
      <c r="D3" s="69"/>
      <c r="E3" s="69"/>
      <c r="F3" s="69"/>
    </row>
    <row r="4" spans="1:6" s="70" customFormat="1" x14ac:dyDescent="0.25">
      <c r="A4" s="88"/>
      <c r="B4" s="94" t="s">
        <v>24</v>
      </c>
      <c r="C4" s="95"/>
      <c r="D4" s="69"/>
      <c r="E4" s="69"/>
      <c r="F4" s="69"/>
    </row>
    <row r="5" spans="1:6" s="70" customFormat="1" x14ac:dyDescent="0.25">
      <c r="A5" s="88"/>
      <c r="B5" s="94" t="s">
        <v>13</v>
      </c>
      <c r="C5" s="95"/>
      <c r="D5" s="69"/>
      <c r="E5" s="69"/>
      <c r="F5" s="69"/>
    </row>
    <row r="6" spans="1:6" s="70" customFormat="1" ht="14.4" thickBot="1" x14ac:dyDescent="0.3">
      <c r="A6" s="89"/>
      <c r="B6" s="96" t="s">
        <v>29</v>
      </c>
      <c r="C6" s="97"/>
      <c r="D6" s="73"/>
      <c r="E6" s="73"/>
      <c r="F6" s="73"/>
    </row>
    <row r="7" spans="1:6" ht="34.200000000000003" thickBot="1" x14ac:dyDescent="0.3">
      <c r="A7" s="24" t="s">
        <v>52</v>
      </c>
      <c r="B7" s="83" t="s">
        <v>31</v>
      </c>
      <c r="C7" s="84"/>
      <c r="D7" s="30" t="str">
        <f>IF(OR(D8="פסילה",D13="פסילה"),"פסילה",IF(OR(D8="נדרשת השלמה",D13="נדרשת השלמה"),"נדרשת השלמה","עמידה בדרישות"))</f>
        <v>נדרשת השלמה</v>
      </c>
      <c r="E7" s="30" t="str">
        <f>IF(OR(E8="פסילה",E13="פסילה"),"פסילה",IF(OR(E8="נדרשת השלמה",E13="נדרשת השלמה"),"נדרשת השלמה","עמידה בדרישות"))</f>
        <v>נדרשת השלמה</v>
      </c>
      <c r="F7" s="30" t="str">
        <f>IF(OR(F8="פסילה",F13="פסילה"),"פסילה",IF(OR(F8="נדרשת השלמה",F13="נדרשת השלמה"),"נדרשת השלמה","עמידה בדרישות"))</f>
        <v>נדרשת השלמה</v>
      </c>
    </row>
    <row r="8" spans="1:6" s="20" customFormat="1" ht="33.6" x14ac:dyDescent="0.25">
      <c r="A8" s="26" t="s">
        <v>53</v>
      </c>
      <c r="B8" s="98" t="s">
        <v>16</v>
      </c>
      <c r="C8" s="99"/>
      <c r="D8" s="30" t="str">
        <f t="array" ref="D8">IF(SUM(LEN(D9:D12)-LEN(SUBSTITUTE(D9:D12,"V","")))+SUM(LEN(D9:D12)-LEN(SUBSTITUTE(D9:D12,"ל.ר.","")))/LEN("ל.ר.")=4,"עמידה בדרישות",IF(SUM(LEN(D9:D12)-LEN(SUBSTITUTE(D9:D12,"X","")))&gt;0,"פסילה","נדרשת השלמה"))</f>
        <v>נדרשת השלמה</v>
      </c>
      <c r="E8" s="30" t="str">
        <f t="array" ref="E8">IF(SUM(LEN(E9:E12)-LEN(SUBSTITUTE(E9:E12,"V","")))+SUM(LEN(E9:E12)-LEN(SUBSTITUTE(E9:E12,"ל.ר.","")))/LEN("ל.ר.")=4,"עמידה בדרישות",IF(SUM(LEN(E9:E12)-LEN(SUBSTITUTE(E9:E12,"X","")))&gt;0,"פסילה","נדרשת השלמה"))</f>
        <v>נדרשת השלמה</v>
      </c>
      <c r="F8" s="30" t="str">
        <f t="array" ref="F8">IF(SUM(LEN(F9:F12)-LEN(SUBSTITUTE(F9:F12,"V","")))+SUM(LEN(F9:F12)-LEN(SUBSTITUTE(F9:F12,"ל.ר.","")))/LEN("ל.ר.")=4,"עמידה בדרישות",IF(SUM(LEN(F9:F12)-LEN(SUBSTITUTE(F9:F12,"X","")))&gt;0,"פסילה","נדרשת השלמה"))</f>
        <v>נדרשת השלמה</v>
      </c>
    </row>
    <row r="9" spans="1:6" s="20" customFormat="1" ht="15.6" x14ac:dyDescent="0.25">
      <c r="A9" s="27" t="s">
        <v>55</v>
      </c>
      <c r="B9" s="100" t="s">
        <v>54</v>
      </c>
      <c r="C9" s="101"/>
      <c r="D9" s="22"/>
      <c r="E9" s="22"/>
      <c r="F9" s="22"/>
    </row>
    <row r="10" spans="1:6" s="20" customFormat="1" ht="57.6" customHeight="1" x14ac:dyDescent="0.25">
      <c r="A10" s="27" t="s">
        <v>56</v>
      </c>
      <c r="B10" s="100" t="s">
        <v>34</v>
      </c>
      <c r="C10" s="101"/>
      <c r="D10" s="22"/>
      <c r="E10" s="22"/>
      <c r="F10" s="22"/>
    </row>
    <row r="11" spans="1:6" s="20" customFormat="1" ht="67.2" customHeight="1" x14ac:dyDescent="0.25">
      <c r="A11" s="27" t="s">
        <v>57</v>
      </c>
      <c r="B11" s="100" t="s">
        <v>35</v>
      </c>
      <c r="C11" s="101"/>
      <c r="D11" s="22"/>
      <c r="E11" s="22"/>
      <c r="F11" s="22"/>
    </row>
    <row r="12" spans="1:6" s="20" customFormat="1" ht="67.2" customHeight="1" thickBot="1" x14ac:dyDescent="0.3">
      <c r="A12" s="27" t="s">
        <v>58</v>
      </c>
      <c r="B12" s="100" t="s">
        <v>36</v>
      </c>
      <c r="C12" s="101"/>
      <c r="D12" s="22"/>
      <c r="E12" s="22"/>
      <c r="F12" s="22"/>
    </row>
    <row r="13" spans="1:6" s="17" customFormat="1" ht="34.200000000000003" thickBot="1" x14ac:dyDescent="0.3">
      <c r="A13" s="25" t="s">
        <v>59</v>
      </c>
      <c r="B13" s="85" t="s">
        <v>15</v>
      </c>
      <c r="C13" s="86"/>
      <c r="D13" s="30" t="str">
        <f t="array" ref="D13">IF(SUM(LEN(D14:D15)-LEN(SUBSTITUTE(D14:D15,"V","")))+SUM(LEN(D14:D15)-LEN(SUBSTITUTE(D14:D15,"ל.ר.","")))/LEN("ל.ר.")=2,"עמידה בדרישות",IF(SUM(LEN(D14:D15)-LEN(SUBSTITUTE(D14:D15,"X","")))&gt;0,"פסילה","נדרשת השלמה"))</f>
        <v>נדרשת השלמה</v>
      </c>
      <c r="E13" s="30" t="str">
        <f t="array" ref="E13">IF(SUM(LEN(E14:E15)-LEN(SUBSTITUTE(E14:E15,"V","")))+SUM(LEN(E14:E15)-LEN(SUBSTITUTE(E14:E15,"ל.ר.","")))/LEN("ל.ר.")=2,"עמידה בדרישות",IF(SUM(LEN(E14:E15)-LEN(SUBSTITUTE(E14:E15,"X","")))&gt;0,"פסילה","נדרשת השלמה"))</f>
        <v>נדרשת השלמה</v>
      </c>
      <c r="F13" s="30" t="str">
        <f t="array" ref="F13">IF(SUM(LEN(F14:F15)-LEN(SUBSTITUTE(F14:F15,"V","")))+SUM(LEN(F14:F15)-LEN(SUBSTITUTE(F14:F15,"ל.ר.","")))/LEN("ל.ר.")=2,"עמידה בדרישות",IF(SUM(LEN(F14:F15)-LEN(SUBSTITUTE(F14:F15,"X","")))&gt;0,"פסילה","נדרשת השלמה"))</f>
        <v>נדרשת השלמה</v>
      </c>
    </row>
    <row r="14" spans="1:6" s="16" customFormat="1" ht="80.400000000000006" customHeight="1" thickBot="1" x14ac:dyDescent="0.3">
      <c r="A14" s="29" t="s">
        <v>60</v>
      </c>
      <c r="B14" s="100" t="s">
        <v>63</v>
      </c>
      <c r="C14" s="101"/>
      <c r="D14" s="22"/>
      <c r="E14" s="22"/>
      <c r="F14" s="22"/>
    </row>
    <row r="15" spans="1:6" s="16" customFormat="1" ht="53.4" customHeight="1" thickBot="1" x14ac:dyDescent="0.3">
      <c r="A15" s="29" t="s">
        <v>61</v>
      </c>
      <c r="B15" s="100" t="s">
        <v>62</v>
      </c>
      <c r="C15" s="101"/>
      <c r="D15" s="22"/>
      <c r="E15" s="22"/>
      <c r="F15" s="22"/>
    </row>
    <row r="16" spans="1:6" s="17" customFormat="1" ht="34.200000000000003" thickBot="1" x14ac:dyDescent="0.3">
      <c r="A16" s="24" t="s">
        <v>30</v>
      </c>
      <c r="B16" s="83" t="s">
        <v>2</v>
      </c>
      <c r="C16" s="84"/>
      <c r="D16" s="30" t="str">
        <f t="array" ref="D16">IF(SUM(LEN(D17:D34)-LEN(SUBSTITUTE(D17:D34,"V","")))+SUM(LEN(D17:D34)-LEN(SUBSTITUTE(D17:D34,"ל.ר.","")))/LEN("ל.ר.")=18,"עמידה בדרישות",IF(SUM(LEN(D17:D34)-LEN(SUBSTITUTE(D17:D34,"X","")))&gt;0,"פסילה","נדרשת השלמה"))</f>
        <v>נדרשת השלמה</v>
      </c>
      <c r="E16" s="30" t="str">
        <f t="array" ref="E16">IF(SUM(LEN(E17:E34)-LEN(SUBSTITUTE(E17:E34,"V","")))+SUM(LEN(E17:E34)-LEN(SUBSTITUTE(E17:E34,"ל.ר.","")))/LEN("ל.ר.")=18,"עמידה בדרישות",IF(SUM(LEN(E17:E34)-LEN(SUBSTITUTE(E17:E34,"X","")))&gt;0,"פסילה","נדרשת השלמה"))</f>
        <v>נדרשת השלמה</v>
      </c>
      <c r="F16" s="30" t="str">
        <f t="array" ref="F16">IF(SUM(LEN(F17:F34)-LEN(SUBSTITUTE(F17:F34,"V","")))+SUM(LEN(F17:F34)-LEN(SUBSTITUTE(F17:F34,"ל.ר.","")))/LEN("ל.ר.")=18,"עמידה בדרישות",IF(SUM(LEN(F17:F34)-LEN(SUBSTITUTE(F17:F34,"X","")))&gt;0,"פסילה","נדרשת השלמה"))</f>
        <v>נדרשת השלמה</v>
      </c>
    </row>
    <row r="17" spans="1:6" s="17" customFormat="1" ht="15.6" x14ac:dyDescent="0.25">
      <c r="A17" s="28" t="s">
        <v>32</v>
      </c>
      <c r="B17" s="78" t="s">
        <v>64</v>
      </c>
      <c r="C17" s="79"/>
      <c r="D17" s="23"/>
      <c r="E17" s="23"/>
      <c r="F17" s="23"/>
    </row>
    <row r="18" spans="1:6" s="17" customFormat="1" ht="69.599999999999994" customHeight="1" x14ac:dyDescent="0.25">
      <c r="A18" s="28" t="s">
        <v>33</v>
      </c>
      <c r="B18" s="78" t="s">
        <v>79</v>
      </c>
      <c r="C18" s="79"/>
      <c r="D18" s="23"/>
      <c r="E18" s="23"/>
      <c r="F18" s="23"/>
    </row>
    <row r="19" spans="1:6" s="17" customFormat="1" ht="38.4" customHeight="1" x14ac:dyDescent="0.25">
      <c r="A19" s="28" t="s">
        <v>65</v>
      </c>
      <c r="B19" s="78" t="s">
        <v>38</v>
      </c>
      <c r="C19" s="79"/>
      <c r="D19" s="23"/>
      <c r="E19" s="23"/>
      <c r="F19" s="23"/>
    </row>
    <row r="20" spans="1:6" s="17" customFormat="1" ht="34.200000000000003" customHeight="1" x14ac:dyDescent="0.25">
      <c r="A20" s="28" t="s">
        <v>66</v>
      </c>
      <c r="B20" s="78" t="s">
        <v>80</v>
      </c>
      <c r="C20" s="79"/>
      <c r="D20" s="23"/>
      <c r="E20" s="23"/>
      <c r="F20" s="23"/>
    </row>
    <row r="21" spans="1:6" s="17" customFormat="1" ht="36" customHeight="1" x14ac:dyDescent="0.25">
      <c r="A21" s="28" t="s">
        <v>67</v>
      </c>
      <c r="B21" s="78" t="s">
        <v>81</v>
      </c>
      <c r="C21" s="79"/>
      <c r="D21" s="23"/>
      <c r="E21" s="23"/>
      <c r="F21" s="23"/>
    </row>
    <row r="22" spans="1:6" s="17" customFormat="1" ht="36" customHeight="1" x14ac:dyDescent="0.25">
      <c r="A22" s="28" t="s">
        <v>68</v>
      </c>
      <c r="B22" s="78" t="s">
        <v>82</v>
      </c>
      <c r="C22" s="79"/>
      <c r="D22" s="23"/>
      <c r="E22" s="23"/>
      <c r="F22" s="23"/>
    </row>
    <row r="23" spans="1:6" s="17" customFormat="1" ht="66.599999999999994" customHeight="1" x14ac:dyDescent="0.25">
      <c r="A23" s="137" t="s">
        <v>69</v>
      </c>
      <c r="B23" s="78" t="s">
        <v>83</v>
      </c>
      <c r="C23" s="79"/>
      <c r="D23" s="23"/>
      <c r="E23" s="23"/>
      <c r="F23" s="23"/>
    </row>
    <row r="24" spans="1:6" s="17" customFormat="1" ht="66.599999999999994" customHeight="1" x14ac:dyDescent="0.25">
      <c r="A24" s="138"/>
      <c r="B24" s="78" t="s">
        <v>84</v>
      </c>
      <c r="C24" s="79"/>
      <c r="D24" s="23"/>
      <c r="E24" s="23"/>
      <c r="F24" s="23"/>
    </row>
    <row r="25" spans="1:6" s="17" customFormat="1" ht="37.799999999999997" customHeight="1" x14ac:dyDescent="0.25">
      <c r="A25" s="28" t="s">
        <v>70</v>
      </c>
      <c r="B25" s="78" t="s">
        <v>85</v>
      </c>
      <c r="C25" s="79"/>
      <c r="D25" s="23"/>
      <c r="E25" s="23"/>
      <c r="F25" s="23"/>
    </row>
    <row r="26" spans="1:6" s="17" customFormat="1" ht="30.6" customHeight="1" x14ac:dyDescent="0.25">
      <c r="A26" s="28" t="s">
        <v>71</v>
      </c>
      <c r="B26" s="78" t="s">
        <v>86</v>
      </c>
      <c r="C26" s="79"/>
      <c r="D26" s="23"/>
      <c r="E26" s="23"/>
      <c r="F26" s="23"/>
    </row>
    <row r="27" spans="1:6" s="17" customFormat="1" ht="15.6" x14ac:dyDescent="0.25">
      <c r="A27" s="28" t="s">
        <v>72</v>
      </c>
      <c r="B27" s="78" t="s">
        <v>87</v>
      </c>
      <c r="C27" s="79"/>
      <c r="D27" s="23"/>
      <c r="E27" s="23"/>
      <c r="F27" s="23"/>
    </row>
    <row r="28" spans="1:6" s="17" customFormat="1" ht="34.200000000000003" customHeight="1" x14ac:dyDescent="0.25">
      <c r="A28" s="28" t="s">
        <v>73</v>
      </c>
      <c r="B28" s="78" t="s">
        <v>88</v>
      </c>
      <c r="C28" s="79"/>
      <c r="D28" s="23"/>
      <c r="E28" s="23"/>
      <c r="F28" s="23"/>
    </row>
    <row r="29" spans="1:6" s="17" customFormat="1" ht="33" customHeight="1" x14ac:dyDescent="0.25">
      <c r="A29" s="28" t="s">
        <v>74</v>
      </c>
      <c r="B29" s="78" t="s">
        <v>89</v>
      </c>
      <c r="C29" s="79"/>
      <c r="D29" s="23"/>
      <c r="E29" s="23"/>
      <c r="F29" s="23"/>
    </row>
    <row r="30" spans="1:6" s="17" customFormat="1" ht="48" customHeight="1" x14ac:dyDescent="0.25">
      <c r="A30" s="28" t="s">
        <v>75</v>
      </c>
      <c r="B30" s="78" t="s">
        <v>39</v>
      </c>
      <c r="C30" s="79"/>
      <c r="D30" s="23"/>
      <c r="E30" s="23"/>
      <c r="F30" s="23"/>
    </row>
    <row r="31" spans="1:6" s="17" customFormat="1" ht="34.799999999999997" customHeight="1" x14ac:dyDescent="0.25">
      <c r="A31" s="28" t="s">
        <v>76</v>
      </c>
      <c r="B31" s="78" t="s">
        <v>90</v>
      </c>
      <c r="C31" s="79"/>
      <c r="D31" s="23"/>
      <c r="E31" s="23"/>
      <c r="F31" s="23"/>
    </row>
    <row r="32" spans="1:6" s="17" customFormat="1" ht="63.6" customHeight="1" x14ac:dyDescent="0.25">
      <c r="A32" s="28" t="s">
        <v>77</v>
      </c>
      <c r="B32" s="78" t="s">
        <v>91</v>
      </c>
      <c r="C32" s="79"/>
      <c r="D32" s="23"/>
      <c r="E32" s="23"/>
      <c r="F32" s="23"/>
    </row>
    <row r="33" spans="1:6" ht="48" customHeight="1" thickBot="1" x14ac:dyDescent="0.3">
      <c r="A33" s="28" t="s">
        <v>78</v>
      </c>
      <c r="B33" s="78" t="s">
        <v>92</v>
      </c>
      <c r="C33" s="79"/>
      <c r="D33" s="23"/>
      <c r="E33" s="23"/>
      <c r="F33" s="23"/>
    </row>
    <row r="34" spans="1:6" ht="34.799999999999997" customHeight="1" thickBot="1" x14ac:dyDescent="0.3">
      <c r="A34" s="28" t="s">
        <v>37</v>
      </c>
      <c r="B34" s="78" t="s">
        <v>25</v>
      </c>
      <c r="C34" s="79"/>
      <c r="D34" s="21"/>
      <c r="E34" s="21"/>
      <c r="F34" s="21"/>
    </row>
    <row r="35" spans="1:6" ht="34.200000000000003" thickBot="1" x14ac:dyDescent="0.3">
      <c r="A35" s="80" t="s">
        <v>40</v>
      </c>
      <c r="B35" s="81"/>
      <c r="C35" s="82"/>
      <c r="D35" s="30" t="str">
        <f>IF(OR(D7="פסילה",D16="פסילה"),"פסילה",IF(OR(D7="נדרשת השלמה",D16="נדרשת השלמה"),"נדרשת השלמה","עמידה בדרישות"))</f>
        <v>נדרשת השלמה</v>
      </c>
      <c r="E35" s="30" t="str">
        <f>IF(OR(E7="פסילה",E16="פסילה"),"פסילה",IF(OR(E7="נדרשת השלמה",E16="נדרשת השלמה"),"נדרשת השלמה","עמידה בדרישות"))</f>
        <v>נדרשת השלמה</v>
      </c>
      <c r="F35" s="30" t="str">
        <f>IF(OR(F7="פסילה",F16="פסילה"),"פסילה",IF(OR(F7="נדרשת השלמה",F16="נדרשת השלמה"),"נדרשת השלמה","עמידה בדרישות"))</f>
        <v>נדרשת השלמה</v>
      </c>
    </row>
  </sheetData>
  <mergeCells count="37">
    <mergeCell ref="A23:A24"/>
    <mergeCell ref="B24:C24"/>
    <mergeCell ref="A1:A6"/>
    <mergeCell ref="B1:C1"/>
    <mergeCell ref="B2:C2"/>
    <mergeCell ref="B3:C3"/>
    <mergeCell ref="B4:C4"/>
    <mergeCell ref="B5:C5"/>
    <mergeCell ref="B6:C6"/>
    <mergeCell ref="B7:C7"/>
    <mergeCell ref="B8:C8"/>
    <mergeCell ref="B9:C9"/>
    <mergeCell ref="B10:C10"/>
    <mergeCell ref="B11:C11"/>
    <mergeCell ref="B12:C12"/>
    <mergeCell ref="B15:C15"/>
    <mergeCell ref="B16:C16"/>
    <mergeCell ref="B17:C17"/>
    <mergeCell ref="B14:C14"/>
    <mergeCell ref="B13:C13"/>
    <mergeCell ref="B18:C18"/>
    <mergeCell ref="B19:C19"/>
    <mergeCell ref="B20:C20"/>
    <mergeCell ref="B21:C21"/>
    <mergeCell ref="B22:C22"/>
    <mergeCell ref="B23:C23"/>
    <mergeCell ref="B25:C25"/>
    <mergeCell ref="B26:C26"/>
    <mergeCell ref="B27:C27"/>
    <mergeCell ref="B28:C28"/>
    <mergeCell ref="B34:C34"/>
    <mergeCell ref="A35:C35"/>
    <mergeCell ref="B29:C29"/>
    <mergeCell ref="B30:C30"/>
    <mergeCell ref="B31:C31"/>
    <mergeCell ref="B32:C32"/>
    <mergeCell ref="B33:C33"/>
  </mergeCells>
  <conditionalFormatting sqref="D7:F13 D16:F35">
    <cfRule type="containsText" dxfId="24" priority="5" operator="containsText" text="ל.ר">
      <formula>NOT(ISERROR(SEARCH("ל.ר",D7)))</formula>
    </cfRule>
    <cfRule type="containsText" dxfId="23" priority="9" operator="containsText" text="$">
      <formula>NOT(ISERROR(SEARCH("$",D7)))</formula>
    </cfRule>
    <cfRule type="containsText" dxfId="22" priority="10" operator="containsText" text="X">
      <formula>NOT(ISERROR(SEARCH("X",D7)))</formula>
    </cfRule>
    <cfRule type="containsText" dxfId="21" priority="11" operator="containsText" text="V">
      <formula>NOT(ISERROR(SEARCH("V",D7)))</formula>
    </cfRule>
  </conditionalFormatting>
  <conditionalFormatting sqref="D35:F35 D7:F8 D16:F16 D13:F13">
    <cfRule type="containsText" dxfId="20" priority="6" operator="containsText" text="עמידה בדרישות">
      <formula>NOT(ISERROR(SEARCH("עמידה בדרישות",D7)))</formula>
    </cfRule>
    <cfRule type="containsText" dxfId="19" priority="7" operator="containsText" text="פסילה">
      <formula>NOT(ISERROR(SEARCH("פסילה",D7)))</formula>
    </cfRule>
    <cfRule type="containsText" dxfId="18" priority="8" operator="containsText" text="נדרשת השלמה">
      <formula>NOT(ISERROR(SEARCH("נדרשת השלמה",D7)))</formula>
    </cfRule>
  </conditionalFormatting>
  <conditionalFormatting sqref="D14:F15">
    <cfRule type="containsText" dxfId="17" priority="1" operator="containsText" text="ל.ר">
      <formula>NOT(ISERROR(SEARCH("ל.ר",D14)))</formula>
    </cfRule>
    <cfRule type="containsText" dxfId="16" priority="2" operator="containsText" text="$">
      <formula>NOT(ISERROR(SEARCH("$",D14)))</formula>
    </cfRule>
    <cfRule type="containsText" dxfId="15" priority="3" operator="containsText" text="X">
      <formula>NOT(ISERROR(SEARCH("X",D14)))</formula>
    </cfRule>
    <cfRule type="containsText" dxfId="14" priority="4" operator="containsText" text="V">
      <formula>NOT(ISERROR(SEARCH("V",D14)))</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rightToLeft="1" view="pageBreakPreview" zoomScaleNormal="85" zoomScaleSheetLayoutView="100" workbookViewId="0">
      <pane xSplit="3" ySplit="3" topLeftCell="D7" activePane="bottomRight" state="frozen"/>
      <selection pane="topRight" activeCell="D1" sqref="D1"/>
      <selection pane="bottomLeft" activeCell="A4" sqref="A4"/>
      <selection pane="bottomRight" activeCell="F13" sqref="F13:G13"/>
    </sheetView>
  </sheetViews>
  <sheetFormatPr defaultColWidth="24.296875" defaultRowHeight="15" x14ac:dyDescent="0.25"/>
  <cols>
    <col min="1" max="1" width="11.796875" style="13" customWidth="1"/>
    <col min="2" max="3" width="24.296875" style="13"/>
    <col min="4" max="4" width="19.796875" style="13" customWidth="1"/>
    <col min="5" max="5" width="15.09765625" style="13" customWidth="1"/>
    <col min="6" max="6" width="20.5" style="13" customWidth="1"/>
    <col min="7" max="7" width="15.09765625" style="13" customWidth="1"/>
    <col min="8" max="8" width="20.8984375" style="13" customWidth="1"/>
    <col min="9" max="9" width="15.09765625" style="13" customWidth="1"/>
    <col min="10" max="16384" width="24.296875" style="13"/>
  </cols>
  <sheetData>
    <row r="1" spans="1:19" ht="15.6" x14ac:dyDescent="0.25">
      <c r="A1" s="108" t="s">
        <v>28</v>
      </c>
      <c r="B1" s="109"/>
      <c r="C1" s="63" t="s">
        <v>19</v>
      </c>
      <c r="D1" s="116">
        <f>'תנאי-סף'!D1</f>
        <v>1</v>
      </c>
      <c r="E1" s="117"/>
      <c r="F1" s="122">
        <f>'תנאי-סף'!E1</f>
        <v>2</v>
      </c>
      <c r="G1" s="123"/>
      <c r="H1" s="116">
        <f>'תנאי-סף'!F1</f>
        <v>3</v>
      </c>
      <c r="I1" s="117"/>
      <c r="J1" s="12"/>
      <c r="K1" s="12"/>
      <c r="L1" s="12"/>
      <c r="M1" s="12"/>
      <c r="N1" s="12"/>
      <c r="O1" s="12"/>
      <c r="P1" s="12"/>
      <c r="Q1" s="12"/>
      <c r="R1" s="12"/>
      <c r="S1" s="12"/>
    </row>
    <row r="2" spans="1:19" ht="15.6" x14ac:dyDescent="0.25">
      <c r="A2" s="110"/>
      <c r="B2" s="111"/>
      <c r="C2" s="60" t="s">
        <v>20</v>
      </c>
      <c r="D2" s="118">
        <f>INDEX('תנאי-סף'!$D$1:$F$2,2,MATCH(D1,'תנאי-סף'!$D$1:$F$1,0))</f>
        <v>0</v>
      </c>
      <c r="E2" s="119"/>
      <c r="F2" s="118">
        <f>INDEX('תנאי-סף'!$D$1:$F$2,2,MATCH(F1,'תנאי-סף'!$D$1:$F$1,0))</f>
        <v>0</v>
      </c>
      <c r="G2" s="119"/>
      <c r="H2" s="118">
        <f>INDEX('תנאי-סף'!$D$1:$F$2,2,MATCH(H1,'תנאי-סף'!$D$1:$F$1,0))</f>
        <v>0</v>
      </c>
      <c r="I2" s="119"/>
      <c r="J2" s="12"/>
      <c r="K2" s="12"/>
      <c r="L2" s="12"/>
      <c r="M2" s="12"/>
      <c r="N2" s="12"/>
      <c r="O2" s="12"/>
      <c r="P2" s="12"/>
      <c r="Q2" s="12"/>
      <c r="R2" s="12"/>
      <c r="S2" s="12"/>
    </row>
    <row r="3" spans="1:19" ht="15.6" x14ac:dyDescent="0.25">
      <c r="A3" s="55" t="s">
        <v>17</v>
      </c>
      <c r="B3" s="52" t="s">
        <v>18</v>
      </c>
      <c r="C3" s="60" t="s">
        <v>4</v>
      </c>
      <c r="D3" s="55" t="s">
        <v>14</v>
      </c>
      <c r="E3" s="56" t="s">
        <v>5</v>
      </c>
      <c r="F3" s="67" t="s">
        <v>12</v>
      </c>
      <c r="G3" s="60" t="s">
        <v>5</v>
      </c>
      <c r="H3" s="55" t="s">
        <v>12</v>
      </c>
      <c r="I3" s="56" t="s">
        <v>5</v>
      </c>
      <c r="J3" s="12"/>
      <c r="K3" s="12"/>
      <c r="L3" s="12"/>
      <c r="M3" s="12"/>
      <c r="N3" s="12"/>
      <c r="O3" s="12"/>
      <c r="P3" s="12"/>
      <c r="Q3" s="12"/>
      <c r="R3" s="12"/>
      <c r="S3" s="12"/>
    </row>
    <row r="4" spans="1:19" ht="52.8" customHeight="1" x14ac:dyDescent="0.25">
      <c r="A4" s="57" t="s">
        <v>93</v>
      </c>
      <c r="B4" s="53" t="s">
        <v>98</v>
      </c>
      <c r="C4" s="64">
        <v>0.25</v>
      </c>
      <c r="D4" s="61" t="s">
        <v>101</v>
      </c>
      <c r="E4" s="58">
        <f>E5</f>
        <v>0</v>
      </c>
      <c r="F4" s="61" t="s">
        <v>101</v>
      </c>
      <c r="G4" s="58">
        <f>G5</f>
        <v>0</v>
      </c>
      <c r="H4" s="61" t="s">
        <v>101</v>
      </c>
      <c r="I4" s="58">
        <f>I5</f>
        <v>0</v>
      </c>
      <c r="J4" s="12"/>
      <c r="K4" s="12"/>
      <c r="L4" s="12"/>
      <c r="M4" s="12"/>
      <c r="N4" s="12"/>
      <c r="O4" s="12"/>
      <c r="P4" s="12"/>
      <c r="Q4" s="12"/>
      <c r="R4" s="12"/>
      <c r="S4" s="12"/>
    </row>
    <row r="5" spans="1:19" s="14" customFormat="1" ht="143.4" customHeight="1" thickBot="1" x14ac:dyDescent="0.3">
      <c r="A5" s="77"/>
      <c r="B5" s="139" t="s">
        <v>100</v>
      </c>
      <c r="C5" s="140"/>
      <c r="D5" s="62"/>
      <c r="E5" s="59">
        <f>MAX(MIN((D5-5)*5,25),0)</f>
        <v>0</v>
      </c>
      <c r="F5" s="62"/>
      <c r="G5" s="59">
        <f>MAX(MIN((F5-5)*5,25),0)</f>
        <v>0</v>
      </c>
      <c r="H5" s="62"/>
      <c r="I5" s="59">
        <f>MAX(MIN((H5-5)*5,25),0)</f>
        <v>0</v>
      </c>
      <c r="J5" s="12"/>
      <c r="K5" s="12"/>
      <c r="L5" s="12"/>
      <c r="M5" s="12"/>
      <c r="N5" s="12"/>
      <c r="O5" s="12"/>
      <c r="P5" s="12"/>
      <c r="Q5" s="12"/>
      <c r="R5" s="12"/>
      <c r="S5" s="12"/>
    </row>
    <row r="6" spans="1:19" ht="31.2" x14ac:dyDescent="0.25">
      <c r="A6" s="57" t="s">
        <v>94</v>
      </c>
      <c r="B6" s="53" t="s">
        <v>99</v>
      </c>
      <c r="C6" s="64">
        <v>0.4</v>
      </c>
      <c r="D6" s="61" t="s">
        <v>104</v>
      </c>
      <c r="E6" s="58">
        <f>MIN(40,SUM(E7:E9))</f>
        <v>0</v>
      </c>
      <c r="F6" s="61" t="s">
        <v>104</v>
      </c>
      <c r="G6" s="58">
        <f>MIN(40,SUM(G7:G9))</f>
        <v>0</v>
      </c>
      <c r="H6" s="61" t="s">
        <v>104</v>
      </c>
      <c r="I6" s="58">
        <f>MIN(40,SUM(I7:I9))</f>
        <v>0</v>
      </c>
      <c r="J6" s="12"/>
      <c r="K6" s="12"/>
      <c r="L6" s="12"/>
      <c r="M6" s="12"/>
      <c r="N6" s="12"/>
      <c r="O6" s="12"/>
      <c r="P6" s="12"/>
      <c r="Q6" s="12"/>
      <c r="R6" s="12"/>
      <c r="S6" s="12"/>
    </row>
    <row r="7" spans="1:19" ht="94.8" customHeight="1" x14ac:dyDescent="0.25">
      <c r="A7" s="106"/>
      <c r="B7" s="141" t="s">
        <v>102</v>
      </c>
      <c r="C7" s="144" t="s">
        <v>103</v>
      </c>
      <c r="D7" s="62"/>
      <c r="E7" s="59">
        <f>MIN(15,D7*3)</f>
        <v>0</v>
      </c>
      <c r="F7" s="62"/>
      <c r="G7" s="59">
        <f>MIN(15,F7*3)</f>
        <v>0</v>
      </c>
      <c r="H7" s="62"/>
      <c r="I7" s="59">
        <f>MIN(15,H7*3)</f>
        <v>0</v>
      </c>
      <c r="J7" s="12"/>
      <c r="K7" s="12"/>
      <c r="L7" s="12"/>
      <c r="M7" s="12"/>
      <c r="N7" s="12"/>
      <c r="O7" s="12"/>
      <c r="P7" s="12"/>
      <c r="Q7" s="12"/>
      <c r="R7" s="12"/>
      <c r="S7" s="12"/>
    </row>
    <row r="8" spans="1:19" ht="111" customHeight="1" x14ac:dyDescent="0.25">
      <c r="A8" s="107"/>
      <c r="B8" s="142"/>
      <c r="C8" s="144" t="s">
        <v>105</v>
      </c>
      <c r="D8" s="62"/>
      <c r="E8" s="59">
        <f>MIN(15,D8*3)</f>
        <v>0</v>
      </c>
      <c r="F8" s="62"/>
      <c r="G8" s="59">
        <f>MIN(15,F8*3)</f>
        <v>0</v>
      </c>
      <c r="H8" s="62"/>
      <c r="I8" s="59">
        <f>MIN(15,H8*3)</f>
        <v>0</v>
      </c>
    </row>
    <row r="9" spans="1:19" ht="102" customHeight="1" x14ac:dyDescent="0.25">
      <c r="A9" s="107"/>
      <c r="B9" s="143"/>
      <c r="C9" s="144" t="s">
        <v>106</v>
      </c>
      <c r="D9" s="62"/>
      <c r="E9" s="59">
        <f>MIN(15,D9*3)</f>
        <v>0</v>
      </c>
      <c r="F9" s="62"/>
      <c r="G9" s="59">
        <f>MIN(15,F9*3)</f>
        <v>0</v>
      </c>
      <c r="H9" s="62"/>
      <c r="I9" s="59">
        <f>MIN(15,H9*3)</f>
        <v>0</v>
      </c>
    </row>
    <row r="10" spans="1:19" ht="15.6" x14ac:dyDescent="0.25">
      <c r="A10" s="57" t="s">
        <v>95</v>
      </c>
      <c r="B10" s="53" t="s">
        <v>96</v>
      </c>
      <c r="C10" s="64">
        <v>0.15</v>
      </c>
      <c r="D10" s="61" t="s">
        <v>97</v>
      </c>
      <c r="E10" s="58">
        <f>המלצות!C9*$C$10</f>
        <v>0</v>
      </c>
      <c r="F10" s="61" t="s">
        <v>97</v>
      </c>
      <c r="G10" s="58">
        <f>המלצות!I9*C10</f>
        <v>0</v>
      </c>
      <c r="H10" s="61" t="s">
        <v>97</v>
      </c>
      <c r="I10" s="58">
        <f>המלצות!O9*C10</f>
        <v>0</v>
      </c>
    </row>
    <row r="11" spans="1:19" ht="15.6" x14ac:dyDescent="0.25">
      <c r="A11" s="57" t="s">
        <v>48</v>
      </c>
      <c r="B11" s="53" t="s">
        <v>42</v>
      </c>
      <c r="C11" s="64">
        <v>0.2</v>
      </c>
      <c r="D11" s="61" t="s">
        <v>49</v>
      </c>
      <c r="E11" s="58">
        <f>ריאיון!C9*C11</f>
        <v>0</v>
      </c>
      <c r="F11" s="61" t="s">
        <v>49</v>
      </c>
      <c r="G11" s="58">
        <f>ריאיון!E9*C11</f>
        <v>0</v>
      </c>
      <c r="H11" s="61" t="s">
        <v>49</v>
      </c>
      <c r="I11" s="58">
        <f>ריאיון!G9*C11</f>
        <v>0</v>
      </c>
    </row>
    <row r="12" spans="1:19" ht="15.6" x14ac:dyDescent="0.25">
      <c r="A12" s="112" t="s">
        <v>23</v>
      </c>
      <c r="B12" s="113"/>
      <c r="C12" s="65">
        <f>C4+C6+C10+C11</f>
        <v>1</v>
      </c>
      <c r="D12" s="120">
        <f>E4+E6+E10+E11</f>
        <v>0</v>
      </c>
      <c r="E12" s="121"/>
      <c r="F12" s="120">
        <f>G4+G6+G10+G11</f>
        <v>0</v>
      </c>
      <c r="G12" s="121"/>
      <c r="H12" s="120">
        <f>I4+I6+I10+I11</f>
        <v>0</v>
      </c>
      <c r="I12" s="121"/>
    </row>
    <row r="13" spans="1:19" ht="15.6" x14ac:dyDescent="0.25">
      <c r="A13" s="114">
        <v>10.7</v>
      </c>
      <c r="B13" s="54" t="s">
        <v>26</v>
      </c>
      <c r="C13" s="66">
        <v>70</v>
      </c>
      <c r="D13" s="104" t="str">
        <f>IF(D12&gt;=$C$13,"V","X")</f>
        <v>X</v>
      </c>
      <c r="E13" s="105"/>
      <c r="F13" s="104" t="str">
        <f t="shared" ref="F13" si="0">IF(F12&gt;=$C$13,"V","X")</f>
        <v>X</v>
      </c>
      <c r="G13" s="105"/>
      <c r="H13" s="104" t="str">
        <f t="shared" ref="H13" si="1">IF(H12&gt;=$C$13,"V","X")</f>
        <v>X</v>
      </c>
      <c r="I13" s="105"/>
    </row>
    <row r="14" spans="1:19" ht="15.6" x14ac:dyDescent="0.25">
      <c r="A14" s="115"/>
      <c r="B14" s="75" t="s">
        <v>27</v>
      </c>
      <c r="C14" s="76">
        <v>60</v>
      </c>
      <c r="D14" s="102" t="str">
        <f>IF(D12&gt;=$C$14,"V","X")</f>
        <v>X</v>
      </c>
      <c r="E14" s="103"/>
      <c r="F14" s="102" t="str">
        <f t="shared" ref="F14" si="2">IF(F12&gt;=$C$14,"V","X")</f>
        <v>X</v>
      </c>
      <c r="G14" s="103"/>
      <c r="H14" s="102" t="str">
        <f t="shared" ref="H14" si="3">IF(H12&gt;=$C$14,"V","X")</f>
        <v>X</v>
      </c>
      <c r="I14" s="103"/>
    </row>
  </sheetData>
  <sheetProtection selectLockedCells="1" selectUnlockedCells="1"/>
  <mergeCells count="21">
    <mergeCell ref="B5:C5"/>
    <mergeCell ref="B7:B9"/>
    <mergeCell ref="H2:I2"/>
    <mergeCell ref="F1:G1"/>
    <mergeCell ref="F2:G2"/>
    <mergeCell ref="D12:E12"/>
    <mergeCell ref="H12:I12"/>
    <mergeCell ref="H14:I14"/>
    <mergeCell ref="H13:I13"/>
    <mergeCell ref="A7:A9"/>
    <mergeCell ref="A1:B2"/>
    <mergeCell ref="D14:E14"/>
    <mergeCell ref="D13:E13"/>
    <mergeCell ref="A12:B12"/>
    <mergeCell ref="A13:A14"/>
    <mergeCell ref="F13:G13"/>
    <mergeCell ref="D1:E1"/>
    <mergeCell ref="D2:E2"/>
    <mergeCell ref="F12:G12"/>
    <mergeCell ref="F14:G14"/>
    <mergeCell ref="H1:I1"/>
  </mergeCells>
  <conditionalFormatting sqref="A5:B5 A1:I4 D5:I5 A8:A9 A6:I7 C8:I9 A10:I14">
    <cfRule type="containsText" dxfId="13" priority="1" operator="containsText" text="V">
      <formula>NOT(ISERROR(SEARCH("V",A1)))</formula>
    </cfRule>
    <cfRule type="containsText" dxfId="12" priority="2" operator="containsText" text="X">
      <formula>NOT(ISERROR(SEARCH("X",A1)))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rightToLeft="1" view="pageBreakPreview" zoomScaleNormal="90" zoomScaleSheetLayoutView="100" workbookViewId="0">
      <pane xSplit="2" ySplit="3" topLeftCell="C4" activePane="bottomRight" state="frozen"/>
      <selection pane="topRight" activeCell="C1" sqref="C1"/>
      <selection pane="bottomLeft" activeCell="A4" sqref="A4"/>
      <selection pane="bottomRight" activeCell="C5" sqref="C5:G8"/>
    </sheetView>
  </sheetViews>
  <sheetFormatPr defaultRowHeight="13.8" x14ac:dyDescent="0.25"/>
  <cols>
    <col min="1" max="1" width="44.3984375" customWidth="1"/>
    <col min="2" max="2" width="7.09765625" customWidth="1"/>
    <col min="3" max="3" width="8.296875" customWidth="1"/>
    <col min="4" max="4" width="9.3984375" customWidth="1"/>
    <col min="5" max="5" width="8.296875" customWidth="1"/>
    <col min="6" max="6" width="9.3984375" customWidth="1"/>
    <col min="7" max="7" width="8.296875" customWidth="1"/>
    <col min="8" max="8" width="10.296875" customWidth="1"/>
    <col min="9" max="9" width="8.296875" customWidth="1"/>
    <col min="10" max="10" width="10.296875" customWidth="1"/>
    <col min="11" max="11" width="8.296875" customWidth="1"/>
    <col min="12" max="12" width="10.69921875" customWidth="1"/>
    <col min="13" max="13" width="8.296875" customWidth="1"/>
    <col min="14" max="14" width="10.19921875" customWidth="1"/>
    <col min="15" max="15" width="8.296875" customWidth="1"/>
    <col min="16" max="16" width="10" customWidth="1"/>
    <col min="17" max="17" width="8.296875" customWidth="1"/>
    <col min="18" max="18" width="10.19921875" customWidth="1"/>
    <col min="19" max="19" width="8.296875" customWidth="1"/>
    <col min="20" max="20" width="9.59765625" customWidth="1"/>
  </cols>
  <sheetData>
    <row r="1" spans="1:20" ht="21.75" customHeight="1" x14ac:dyDescent="0.25">
      <c r="A1" s="176" t="s">
        <v>96</v>
      </c>
      <c r="B1" s="177"/>
      <c r="C1" s="116">
        <f>איכות!D1</f>
        <v>1</v>
      </c>
      <c r="D1" s="146"/>
      <c r="E1" s="146"/>
      <c r="F1" s="146"/>
      <c r="G1" s="146"/>
      <c r="H1" s="117"/>
      <c r="I1" s="116">
        <f>איכות!F1</f>
        <v>2</v>
      </c>
      <c r="J1" s="146"/>
      <c r="K1" s="146"/>
      <c r="L1" s="146"/>
      <c r="M1" s="146"/>
      <c r="N1" s="117"/>
      <c r="O1" s="116">
        <f>איכות!H1</f>
        <v>3</v>
      </c>
      <c r="P1" s="146"/>
      <c r="Q1" s="146"/>
      <c r="R1" s="146"/>
      <c r="S1" s="146"/>
      <c r="T1" s="117"/>
    </row>
    <row r="2" spans="1:20" ht="14.25" customHeight="1" thickBot="1" x14ac:dyDescent="0.3">
      <c r="A2" s="178"/>
      <c r="B2" s="179"/>
      <c r="C2" s="157">
        <f>איכות!D2</f>
        <v>0</v>
      </c>
      <c r="D2" s="155"/>
      <c r="E2" s="155"/>
      <c r="F2" s="155"/>
      <c r="G2" s="155"/>
      <c r="H2" s="156"/>
      <c r="I2" s="157">
        <f>איכות!F2</f>
        <v>0</v>
      </c>
      <c r="J2" s="155"/>
      <c r="K2" s="155"/>
      <c r="L2" s="155"/>
      <c r="M2" s="155"/>
      <c r="N2" s="156"/>
      <c r="O2" s="157">
        <f>איכות!H2</f>
        <v>0</v>
      </c>
      <c r="P2" s="155"/>
      <c r="Q2" s="155"/>
      <c r="R2" s="155"/>
      <c r="S2" s="155"/>
      <c r="T2" s="156"/>
    </row>
    <row r="3" spans="1:20" ht="81.75" customHeight="1" x14ac:dyDescent="0.25">
      <c r="A3" s="180"/>
      <c r="B3" s="181"/>
      <c r="C3" s="171" t="s">
        <v>107</v>
      </c>
      <c r="D3" s="172"/>
      <c r="E3" s="173" t="s">
        <v>108</v>
      </c>
      <c r="F3" s="174"/>
      <c r="G3" s="173" t="s">
        <v>109</v>
      </c>
      <c r="H3" s="175"/>
      <c r="I3" s="171" t="s">
        <v>107</v>
      </c>
      <c r="J3" s="172"/>
      <c r="K3" s="173" t="s">
        <v>108</v>
      </c>
      <c r="L3" s="174"/>
      <c r="M3" s="173" t="s">
        <v>109</v>
      </c>
      <c r="N3" s="175"/>
      <c r="O3" s="171" t="s">
        <v>107</v>
      </c>
      <c r="P3" s="172"/>
      <c r="Q3" s="173" t="s">
        <v>108</v>
      </c>
      <c r="R3" s="174"/>
      <c r="S3" s="173" t="s">
        <v>109</v>
      </c>
      <c r="T3" s="175"/>
    </row>
    <row r="4" spans="1:20" ht="81.75" customHeight="1" thickBot="1" x14ac:dyDescent="0.3">
      <c r="A4" s="151" t="s">
        <v>11</v>
      </c>
      <c r="B4" s="152" t="s">
        <v>3</v>
      </c>
      <c r="C4" s="182" t="s">
        <v>111</v>
      </c>
      <c r="D4" s="153" t="s">
        <v>110</v>
      </c>
      <c r="E4" s="183" t="s">
        <v>111</v>
      </c>
      <c r="F4" s="153" t="s">
        <v>110</v>
      </c>
      <c r="G4" s="183" t="s">
        <v>112</v>
      </c>
      <c r="H4" s="154" t="s">
        <v>110</v>
      </c>
      <c r="I4" s="182" t="s">
        <v>111</v>
      </c>
      <c r="J4" s="153" t="s">
        <v>110</v>
      </c>
      <c r="K4" s="183" t="s">
        <v>111</v>
      </c>
      <c r="L4" s="153" t="s">
        <v>110</v>
      </c>
      <c r="M4" s="183" t="s">
        <v>112</v>
      </c>
      <c r="N4" s="154" t="s">
        <v>110</v>
      </c>
      <c r="O4" s="182" t="s">
        <v>111</v>
      </c>
      <c r="P4" s="153" t="s">
        <v>110</v>
      </c>
      <c r="Q4" s="183" t="s">
        <v>111</v>
      </c>
      <c r="R4" s="153" t="s">
        <v>110</v>
      </c>
      <c r="S4" s="183" t="s">
        <v>112</v>
      </c>
      <c r="T4" s="154" t="s">
        <v>110</v>
      </c>
    </row>
    <row r="5" spans="1:20" ht="52.8" customHeight="1" x14ac:dyDescent="0.25">
      <c r="A5" s="147" t="s">
        <v>47</v>
      </c>
      <c r="B5" s="148">
        <v>0.25</v>
      </c>
      <c r="C5" s="158"/>
      <c r="D5" s="149"/>
      <c r="E5" s="158"/>
      <c r="F5" s="149"/>
      <c r="G5" s="158"/>
      <c r="H5" s="150"/>
      <c r="I5" s="158"/>
      <c r="J5" s="149"/>
      <c r="K5" s="149"/>
      <c r="L5" s="149"/>
      <c r="M5" s="149"/>
      <c r="N5" s="159"/>
      <c r="O5" s="158"/>
      <c r="P5" s="149"/>
      <c r="Q5" s="149"/>
      <c r="R5" s="149"/>
      <c r="S5" s="149"/>
      <c r="T5" s="150"/>
    </row>
    <row r="6" spans="1:20" ht="56.4" customHeight="1" x14ac:dyDescent="0.25">
      <c r="A6" s="41" t="s">
        <v>44</v>
      </c>
      <c r="B6" s="49">
        <v>0.25</v>
      </c>
      <c r="C6" s="158"/>
      <c r="D6" s="145"/>
      <c r="E6" s="158"/>
      <c r="F6" s="145"/>
      <c r="G6" s="158"/>
      <c r="H6" s="39"/>
      <c r="I6" s="1"/>
      <c r="J6" s="145"/>
      <c r="K6" s="145"/>
      <c r="L6" s="145"/>
      <c r="M6" s="145"/>
      <c r="N6" s="42"/>
      <c r="O6" s="1"/>
      <c r="P6" s="145"/>
      <c r="Q6" s="145"/>
      <c r="R6" s="145"/>
      <c r="S6" s="145"/>
      <c r="T6" s="39"/>
    </row>
    <row r="7" spans="1:20" ht="64.2" customHeight="1" x14ac:dyDescent="0.25">
      <c r="A7" s="40" t="s">
        <v>45</v>
      </c>
      <c r="B7" s="49">
        <v>0.25</v>
      </c>
      <c r="C7" s="158"/>
      <c r="D7" s="145"/>
      <c r="E7" s="158"/>
      <c r="F7" s="145"/>
      <c r="G7" s="158"/>
      <c r="H7" s="39"/>
      <c r="I7" s="1"/>
      <c r="J7" s="145"/>
      <c r="K7" s="145"/>
      <c r="L7" s="145"/>
      <c r="M7" s="145"/>
      <c r="N7" s="42"/>
      <c r="O7" s="1"/>
      <c r="P7" s="145"/>
      <c r="Q7" s="145"/>
      <c r="R7" s="145"/>
      <c r="S7" s="145"/>
      <c r="T7" s="39"/>
    </row>
    <row r="8" spans="1:20" ht="64.2" customHeight="1" thickBot="1" x14ac:dyDescent="0.3">
      <c r="A8" s="160" t="s">
        <v>46</v>
      </c>
      <c r="B8" s="161">
        <v>0.25</v>
      </c>
      <c r="C8" s="158"/>
      <c r="D8" s="163"/>
      <c r="E8" s="158"/>
      <c r="F8" s="163"/>
      <c r="G8" s="158"/>
      <c r="H8" s="164"/>
      <c r="I8" s="162"/>
      <c r="J8" s="163"/>
      <c r="K8" s="163"/>
      <c r="L8" s="163"/>
      <c r="M8" s="163"/>
      <c r="N8" s="165"/>
      <c r="O8" s="162"/>
      <c r="P8" s="163"/>
      <c r="Q8" s="163"/>
      <c r="R8" s="163"/>
      <c r="S8" s="163"/>
      <c r="T8" s="164"/>
    </row>
    <row r="9" spans="1:20" ht="14.4" thickBot="1" x14ac:dyDescent="0.3">
      <c r="A9" s="166" t="s">
        <v>43</v>
      </c>
      <c r="B9" s="167">
        <f>SUM(B5:B8)</f>
        <v>1</v>
      </c>
      <c r="C9" s="168">
        <f>(SUMPRODUCT(C5:C8,$B$5:$B$8)+SUMPRODUCT(E5:E8,$B$5:$B$8)+SUMPRODUCT(G5:G8,$B$5:$B$8))*10/3</f>
        <v>0</v>
      </c>
      <c r="D9" s="169"/>
      <c r="E9" s="169"/>
      <c r="F9" s="169"/>
      <c r="G9" s="169"/>
      <c r="H9" s="170"/>
      <c r="I9" s="168">
        <f>(SUMPRODUCT(I5:I8,$B$5:$B$8)+SUMPRODUCT(K5:K8,$B$5:$B$8)+SUMPRODUCT(M5:M8,$B$5:$B$8))*10/3</f>
        <v>0</v>
      </c>
      <c r="J9" s="169"/>
      <c r="K9" s="169"/>
      <c r="L9" s="169"/>
      <c r="M9" s="169"/>
      <c r="N9" s="170"/>
      <c r="O9" s="168">
        <f>(SUMPRODUCT(O5:O8,$B$5:$B$8)+SUMPRODUCT(Q5:Q8,$B$5:$B$8)+SUMPRODUCT(S5:S8,$B$5:$B$8))*10/3</f>
        <v>0</v>
      </c>
      <c r="P9" s="169"/>
      <c r="Q9" s="169"/>
      <c r="R9" s="169"/>
      <c r="S9" s="169"/>
      <c r="T9" s="170"/>
    </row>
    <row r="10" spans="1:20" x14ac:dyDescent="0.25">
      <c r="A10" s="38"/>
      <c r="B10" s="38"/>
      <c r="C10" s="38"/>
      <c r="D10" s="38"/>
      <c r="E10" s="38"/>
      <c r="F10" s="38"/>
      <c r="G10" s="38"/>
      <c r="H10" s="38"/>
      <c r="I10" s="38"/>
      <c r="J10" s="38"/>
      <c r="K10" s="38"/>
      <c r="L10" s="38"/>
      <c r="M10" s="38"/>
      <c r="N10" s="38"/>
      <c r="O10" s="38"/>
      <c r="P10" s="38"/>
      <c r="Q10" s="38"/>
      <c r="R10" s="38"/>
      <c r="S10" s="38"/>
      <c r="T10" s="38"/>
    </row>
  </sheetData>
  <mergeCells count="19">
    <mergeCell ref="Q3:R3"/>
    <mergeCell ref="S3:T3"/>
    <mergeCell ref="A1:B3"/>
    <mergeCell ref="C9:H9"/>
    <mergeCell ref="I9:N9"/>
    <mergeCell ref="O9:T9"/>
    <mergeCell ref="C3:D3"/>
    <mergeCell ref="E3:F3"/>
    <mergeCell ref="G3:H3"/>
    <mergeCell ref="I3:J3"/>
    <mergeCell ref="K3:L3"/>
    <mergeCell ref="M3:N3"/>
    <mergeCell ref="O3:P3"/>
    <mergeCell ref="C1:H1"/>
    <mergeCell ref="I1:N1"/>
    <mergeCell ref="O1:T1"/>
    <mergeCell ref="C2:H2"/>
    <mergeCell ref="I2:N2"/>
    <mergeCell ref="O2:T2"/>
  </mergeCells>
  <conditionalFormatting sqref="C1:T2">
    <cfRule type="containsText" dxfId="11" priority="1" operator="containsText" text="V">
      <formula>NOT(ISERROR(SEARCH("V",C1)))</formula>
    </cfRule>
    <cfRule type="containsText" dxfId="10" priority="2" operator="containsText" text="X">
      <formula>NOT(ISERROR(SEARCH("X",C1)))</formula>
    </cfRule>
  </conditionalFormatting>
  <dataValidations count="1">
    <dataValidation type="decimal" allowBlank="1" showInputMessage="1" showErrorMessage="1" sqref="O5:S8 I5:M8 C5:G8">
      <formula1>0</formula1>
      <formula2>10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rightToLeft="1" view="pageBreakPreview" zoomScaleNormal="90" zoomScaleSheetLayoutView="100" workbookViewId="0">
      <pane xSplit="2" ySplit="3" topLeftCell="C4" activePane="bottomRight" state="frozen"/>
      <selection pane="topRight" activeCell="C1" sqref="C1"/>
      <selection pane="bottomLeft" activeCell="A4" sqref="A4"/>
      <selection pane="bottomRight" activeCell="C4" sqref="C4:C8"/>
    </sheetView>
  </sheetViews>
  <sheetFormatPr defaultRowHeight="13.8" x14ac:dyDescent="0.25"/>
  <cols>
    <col min="1" max="1" width="44.3984375" customWidth="1"/>
    <col min="2" max="2" width="7.09765625" customWidth="1"/>
    <col min="3" max="8" width="8.296875" customWidth="1"/>
  </cols>
  <sheetData>
    <row r="1" spans="1:8" ht="21.75" customHeight="1" thickBot="1" x14ac:dyDescent="0.3">
      <c r="A1" s="124" t="s">
        <v>42</v>
      </c>
      <c r="B1" s="125"/>
      <c r="C1" s="116">
        <f>איכות!D1</f>
        <v>1</v>
      </c>
      <c r="D1" s="117"/>
      <c r="E1" s="116">
        <f>איכות!F1</f>
        <v>2</v>
      </c>
      <c r="F1" s="117"/>
      <c r="G1" s="116">
        <f>איכות!H1</f>
        <v>3</v>
      </c>
      <c r="H1" s="117"/>
    </row>
    <row r="2" spans="1:8" ht="14.25" customHeight="1" x14ac:dyDescent="0.25">
      <c r="A2" s="126"/>
      <c r="B2" s="127"/>
      <c r="C2" s="116">
        <f>איכות!D2</f>
        <v>0</v>
      </c>
      <c r="D2" s="117"/>
      <c r="E2" s="116">
        <f>איכות!F2</f>
        <v>0</v>
      </c>
      <c r="F2" s="117"/>
      <c r="G2" s="116">
        <f>איכות!H2</f>
        <v>0</v>
      </c>
      <c r="H2" s="117"/>
    </row>
    <row r="3" spans="1:8" ht="81.75" customHeight="1" thickBot="1" x14ac:dyDescent="0.3">
      <c r="A3" s="43" t="s">
        <v>11</v>
      </c>
      <c r="B3" s="44" t="s">
        <v>3</v>
      </c>
      <c r="C3" s="37" t="s">
        <v>51</v>
      </c>
      <c r="D3" s="36" t="s">
        <v>22</v>
      </c>
      <c r="E3" s="37" t="s">
        <v>51</v>
      </c>
      <c r="F3" s="36" t="s">
        <v>22</v>
      </c>
      <c r="G3" s="37" t="s">
        <v>51</v>
      </c>
      <c r="H3" s="36" t="s">
        <v>22</v>
      </c>
    </row>
    <row r="4" spans="1:8" x14ac:dyDescent="0.25">
      <c r="A4" s="47" t="s">
        <v>113</v>
      </c>
      <c r="B4" s="48">
        <v>0.4</v>
      </c>
      <c r="C4" s="1"/>
      <c r="D4" s="39"/>
      <c r="E4" s="1"/>
      <c r="F4" s="42"/>
      <c r="G4" s="1"/>
      <c r="H4" s="39"/>
    </row>
    <row r="5" spans="1:8" x14ac:dyDescent="0.25">
      <c r="A5" s="41" t="s">
        <v>114</v>
      </c>
      <c r="B5" s="49">
        <v>0.3</v>
      </c>
      <c r="C5" s="1"/>
      <c r="D5" s="39"/>
      <c r="E5" s="1"/>
      <c r="F5" s="42"/>
      <c r="G5" s="1"/>
      <c r="H5" s="39"/>
    </row>
    <row r="6" spans="1:8" x14ac:dyDescent="0.25">
      <c r="A6" s="40" t="s">
        <v>115</v>
      </c>
      <c r="B6" s="49">
        <v>0.1</v>
      </c>
      <c r="C6" s="1"/>
      <c r="D6" s="39"/>
      <c r="E6" s="1"/>
      <c r="F6" s="42"/>
      <c r="G6" s="1"/>
      <c r="H6" s="39"/>
    </row>
    <row r="7" spans="1:8" x14ac:dyDescent="0.25">
      <c r="A7" s="160" t="s">
        <v>116</v>
      </c>
      <c r="B7" s="161">
        <v>0.1</v>
      </c>
      <c r="C7" s="1"/>
      <c r="D7" s="39"/>
      <c r="E7" s="1"/>
      <c r="F7" s="42"/>
      <c r="G7" s="1"/>
      <c r="H7" s="39"/>
    </row>
    <row r="8" spans="1:8" ht="14.4" thickBot="1" x14ac:dyDescent="0.3">
      <c r="A8" s="50" t="s">
        <v>117</v>
      </c>
      <c r="B8" s="51">
        <v>0.1</v>
      </c>
      <c r="C8" s="1"/>
      <c r="D8" s="39"/>
      <c r="E8" s="1"/>
      <c r="F8" s="42"/>
      <c r="G8" s="1"/>
      <c r="H8" s="39"/>
    </row>
    <row r="9" spans="1:8" ht="14.4" thickBot="1" x14ac:dyDescent="0.3">
      <c r="A9" s="45" t="s">
        <v>43</v>
      </c>
      <c r="B9" s="46">
        <f>SUM(B4:B8)</f>
        <v>0.99999999999999989</v>
      </c>
      <c r="C9" s="128">
        <f t="shared" ref="C9" si="0">SUMPRODUCT(C4:C8,$B$4:$B$8)*10</f>
        <v>0</v>
      </c>
      <c r="D9" s="129"/>
      <c r="E9" s="128">
        <f t="shared" ref="E9" si="1">SUMPRODUCT(E4:E8,$B$4:$B$8)*10</f>
        <v>0</v>
      </c>
      <c r="F9" s="129"/>
      <c r="G9" s="128">
        <f t="shared" ref="G9" si="2">SUMPRODUCT(G4:G8,$B$4:$B$8)*10</f>
        <v>0</v>
      </c>
      <c r="H9" s="129"/>
    </row>
    <row r="10" spans="1:8" x14ac:dyDescent="0.25">
      <c r="A10" s="38"/>
      <c r="B10" s="38"/>
      <c r="C10" s="38"/>
      <c r="D10" s="38"/>
      <c r="E10" s="38"/>
      <c r="F10" s="38"/>
      <c r="G10" s="38"/>
      <c r="H10" s="38"/>
    </row>
  </sheetData>
  <mergeCells count="10">
    <mergeCell ref="C9:D9"/>
    <mergeCell ref="E9:F9"/>
    <mergeCell ref="G9:H9"/>
    <mergeCell ref="A1:B2"/>
    <mergeCell ref="G1:H1"/>
    <mergeCell ref="G2:H2"/>
    <mergeCell ref="C1:D1"/>
    <mergeCell ref="C2:D2"/>
    <mergeCell ref="E2:F2"/>
    <mergeCell ref="E1:F1"/>
  </mergeCells>
  <conditionalFormatting sqref="C1:H2">
    <cfRule type="containsText" dxfId="9" priority="1" operator="containsText" text="V">
      <formula>NOT(ISERROR(SEARCH("V",C1)))</formula>
    </cfRule>
    <cfRule type="containsText" dxfId="8" priority="2" operator="containsText" text="X">
      <formula>NOT(ISERROR(SEARCH("X",C1)))</formula>
    </cfRule>
  </conditionalFormatting>
  <dataValidations count="1">
    <dataValidation type="decimal" allowBlank="1" showInputMessage="1" showErrorMessage="1" sqref="G4:G8 E4:E8 C4:C8">
      <formula1>0</formula1>
      <formula2>10</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D12" sqref="D12"/>
    </sheetView>
  </sheetViews>
  <sheetFormatPr defaultColWidth="17.5" defaultRowHeight="15.6" x14ac:dyDescent="0.3"/>
  <cols>
    <col min="1" max="1" width="17.5" style="32"/>
    <col min="2" max="4" width="12.69921875" style="32" customWidth="1"/>
    <col min="5" max="16384" width="17.5" style="32"/>
  </cols>
  <sheetData>
    <row r="1" spans="1:4" x14ac:dyDescent="0.3">
      <c r="A1" s="130" t="s">
        <v>118</v>
      </c>
      <c r="B1" s="31">
        <f>'תנאי-סף'!D1</f>
        <v>1</v>
      </c>
      <c r="C1" s="31">
        <f>'תנאי-סף'!E1</f>
        <v>2</v>
      </c>
      <c r="D1" s="31">
        <f>'תנאי-סף'!F1</f>
        <v>3</v>
      </c>
    </row>
    <row r="2" spans="1:4" ht="44.25" customHeight="1" x14ac:dyDescent="0.3">
      <c r="A2" s="131"/>
      <c r="B2" s="31">
        <f>'תנאי-סף'!D2</f>
        <v>0</v>
      </c>
      <c r="C2" s="31">
        <f>'תנאי-סף'!E2</f>
        <v>0</v>
      </c>
      <c r="D2" s="31">
        <f>'תנאי-סף'!F2</f>
        <v>0</v>
      </c>
    </row>
    <row r="3" spans="1:4" x14ac:dyDescent="0.3">
      <c r="A3" s="33" t="s">
        <v>119</v>
      </c>
      <c r="B3" s="184"/>
      <c r="C3" s="184"/>
      <c r="D3" s="184"/>
    </row>
    <row r="4" spans="1:4" ht="18.75" customHeight="1" thickBot="1" x14ac:dyDescent="0.35">
      <c r="A4" s="34" t="s">
        <v>6</v>
      </c>
      <c r="B4" s="35">
        <f>((1-MAX($B$3:$D$3))/(1-B3))*100</f>
        <v>100</v>
      </c>
      <c r="C4" s="35">
        <f t="shared" ref="C4:D4" si="0">((1-MAX($B$3:$D$3))/(1-C3))*100</f>
        <v>100</v>
      </c>
      <c r="D4" s="35">
        <f t="shared" si="0"/>
        <v>100</v>
      </c>
    </row>
  </sheetData>
  <mergeCells count="1">
    <mergeCell ref="A1:A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rightToLeft="1" tabSelected="1" view="pageBreakPreview" zoomScaleNormal="100" zoomScaleSheetLayoutView="100" workbookViewId="0">
      <pane xSplit="2" ySplit="2" topLeftCell="C3" activePane="bottomRight" state="frozen"/>
      <selection pane="topRight" activeCell="C1" sqref="C1"/>
      <selection pane="bottomLeft" activeCell="A3" sqref="A3"/>
      <selection pane="bottomRight" activeCell="E8" sqref="E8"/>
    </sheetView>
  </sheetViews>
  <sheetFormatPr defaultColWidth="9" defaultRowHeight="13.8" x14ac:dyDescent="0.25"/>
  <cols>
    <col min="1" max="1" width="9" style="2" customWidth="1"/>
    <col min="2" max="2" width="21.69921875" style="2" customWidth="1"/>
    <col min="3" max="5" width="9.09765625" style="2" customWidth="1"/>
    <col min="6" max="16384" width="9" style="2"/>
  </cols>
  <sheetData>
    <row r="1" spans="1:5" x14ac:dyDescent="0.25">
      <c r="A1" s="132" t="s">
        <v>10</v>
      </c>
      <c r="B1" s="133"/>
      <c r="C1" s="5">
        <f>'תנאי-סף'!D1</f>
        <v>1</v>
      </c>
      <c r="D1" s="5">
        <f>'תנאי-סף'!E1</f>
        <v>2</v>
      </c>
      <c r="E1" s="5">
        <f>'תנאי-סף'!F1</f>
        <v>3</v>
      </c>
    </row>
    <row r="2" spans="1:5" x14ac:dyDescent="0.25">
      <c r="A2" s="3" t="s">
        <v>3</v>
      </c>
      <c r="B2" s="4" t="s">
        <v>11</v>
      </c>
      <c r="C2" s="5">
        <f>'תנאי-סף'!D2</f>
        <v>0</v>
      </c>
      <c r="D2" s="5">
        <f>'תנאי-סף'!E2</f>
        <v>0</v>
      </c>
      <c r="E2" s="5">
        <f>'תנאי-סף'!F2</f>
        <v>0</v>
      </c>
    </row>
    <row r="3" spans="1:5" ht="18.75" customHeight="1" x14ac:dyDescent="0.25">
      <c r="A3" s="10">
        <v>0.4</v>
      </c>
      <c r="B3" s="11" t="s">
        <v>7</v>
      </c>
      <c r="C3" s="6" t="e">
        <f>INDEX(איכות!$D$1:$I$12,19,MATCH(C1,איכות!$D$1:$I$1,0))</f>
        <v>#REF!</v>
      </c>
      <c r="D3" s="6" t="e">
        <f>INDEX(איכות!$D$1:$I$12,19,MATCH(D1,איכות!$D$1:$I$1,0))</f>
        <v>#REF!</v>
      </c>
      <c r="E3" s="6" t="e">
        <f>INDEX(איכות!$D$1:$I$12,19,MATCH(E1,איכות!$D$1:$I$1,0))</f>
        <v>#REF!</v>
      </c>
    </row>
    <row r="4" spans="1:5" ht="19.5" customHeight="1" x14ac:dyDescent="0.25">
      <c r="A4" s="10">
        <v>0.6</v>
      </c>
      <c r="B4" s="11" t="s">
        <v>8</v>
      </c>
      <c r="C4" s="6">
        <f>IFERROR(מחיר!B4,0)</f>
        <v>100</v>
      </c>
      <c r="D4" s="6">
        <f>IFERROR(מחיר!C4,0)</f>
        <v>100</v>
      </c>
      <c r="E4" s="6">
        <f>IFERROR(מחיר!D4,0)</f>
        <v>100</v>
      </c>
    </row>
    <row r="5" spans="1:5" ht="17.25" customHeight="1" x14ac:dyDescent="0.25">
      <c r="A5" s="7">
        <f>SUM(A3:A4)</f>
        <v>1</v>
      </c>
      <c r="B5" s="8" t="s">
        <v>9</v>
      </c>
      <c r="C5" s="9" t="e">
        <f>(C3*$A3)+(C4*$A4)</f>
        <v>#REF!</v>
      </c>
      <c r="D5" s="9" t="e">
        <f t="shared" ref="D5:E5" si="0">(D3*$A3)+(D4*$A4)</f>
        <v>#REF!</v>
      </c>
      <c r="E5" s="9" t="e">
        <f t="shared" si="0"/>
        <v>#REF!</v>
      </c>
    </row>
    <row r="6" spans="1:5" ht="15.6" x14ac:dyDescent="0.25">
      <c r="A6" s="134" t="s">
        <v>41</v>
      </c>
      <c r="B6" s="135"/>
      <c r="C6" s="68" t="e">
        <f>_xlfn.RANK.EQ(C5,$C$5:$E$5,0)</f>
        <v>#REF!</v>
      </c>
      <c r="D6" s="68" t="e">
        <f>_xlfn.RANK.EQ(D5,$C$5:$E$5,0)</f>
        <v>#REF!</v>
      </c>
      <c r="E6" s="68" t="e">
        <f>_xlfn.RANK.EQ(E5,$C$5:$E$5,0)</f>
        <v>#REF!</v>
      </c>
    </row>
    <row r="7" spans="1:5" x14ac:dyDescent="0.25">
      <c r="A7" s="136" t="s">
        <v>50</v>
      </c>
      <c r="B7" s="136"/>
      <c r="C7" s="74">
        <f>'תנאי-סף'!D30</f>
        <v>0</v>
      </c>
      <c r="D7" s="74">
        <f>'תנאי-סף'!E30</f>
        <v>0</v>
      </c>
      <c r="E7" s="74">
        <f>'תנאי-סף'!F30</f>
        <v>0</v>
      </c>
    </row>
  </sheetData>
  <mergeCells count="3">
    <mergeCell ref="A1:B1"/>
    <mergeCell ref="A6:B6"/>
    <mergeCell ref="A7:B7"/>
  </mergeCells>
  <conditionalFormatting sqref="C7:E7">
    <cfRule type="containsText" dxfId="7" priority="1" operator="containsText" text="V">
      <formula>NOT(ISERROR(SEARCH("V",C7)))</formula>
    </cfRule>
    <cfRule type="containsText" dxfId="6" priority="2" operator="containsText" text="X">
      <formula>NOT(ISERROR(SEARCH("X",C7)))</formula>
    </cfRule>
  </conditionalFormatting>
  <conditionalFormatting sqref="C6:E6">
    <cfRule type="colorScale" priority="8">
      <colorScale>
        <cfvo type="min"/>
        <cfvo type="max"/>
        <color theme="6" tint="0.59999389629810485"/>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13</vt:i4>
      </vt:variant>
    </vt:vector>
  </HeadingPairs>
  <TitlesOfParts>
    <vt:vector size="19" baseType="lpstr">
      <vt:lpstr>תנאי-סף</vt:lpstr>
      <vt:lpstr>איכות</vt:lpstr>
      <vt:lpstr>המלצות</vt:lpstr>
      <vt:lpstr>ריאיון</vt:lpstr>
      <vt:lpstr>מחיר</vt:lpstr>
      <vt:lpstr>סיכום</vt:lpstr>
      <vt:lpstr>'תנאי-סף'!_Ref263083897</vt:lpstr>
      <vt:lpstr>'תנאי-סף'!_Ref274737718</vt:lpstr>
      <vt:lpstr>'תנאי-סף'!_Ref295727242</vt:lpstr>
      <vt:lpstr>'תנאי-סף'!_Ref296892065</vt:lpstr>
      <vt:lpstr>'תנאי-סף'!_Ref304923103</vt:lpstr>
      <vt:lpstr>'תנאי-סף'!_Ref316295880</vt:lpstr>
      <vt:lpstr>'תנאי-סף'!_Ref374524676</vt:lpstr>
      <vt:lpstr>איכות!WPrint_Area_W</vt:lpstr>
      <vt:lpstr>המלצות!WPrint_Area_W</vt:lpstr>
      <vt:lpstr>מחיר!WPrint_Area_W</vt:lpstr>
      <vt:lpstr>סיכום!WPrint_Area_W</vt:lpstr>
      <vt:lpstr>ריאיון!WPrint_Area_W</vt:lpstr>
      <vt:lpstr>'תנאי-סף'!WPrint_Area_W</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Yerel Nimni-Avni</cp:lastModifiedBy>
  <dcterms:created xsi:type="dcterms:W3CDTF">2012-09-13T08:40:43Z</dcterms:created>
  <dcterms:modified xsi:type="dcterms:W3CDTF">2020-09-29T09:42:56Z</dcterms:modified>
</cp:coreProperties>
</file>